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aveExternalLinkValues="0" updateLinks="never" codeName="ThisWorkbook" defaultThemeVersion="124226"/>
  <mc:AlternateContent xmlns:mc="http://schemas.openxmlformats.org/markup-compatibility/2006">
    <mc:Choice Requires="x15">
      <x15ac:absPath xmlns:x15ac="http://schemas.microsoft.com/office/spreadsheetml/2010/11/ac" url="https://villadub-my.sharepoint.com/personal/mbrkic_villa-dubrovnik_hr/Documents/Desktop/GFI BURZA 31.12.2022/pojedinčani gfi 2022 final/"/>
    </mc:Choice>
  </mc:AlternateContent>
  <xr:revisionPtr revIDLastSave="489" documentId="8_{389D3CCB-83FA-4573-A19A-9F3C1322BF24}" xr6:coauthVersionLast="47" xr6:coauthVersionMax="47" xr10:uidLastSave="{1055C39D-A70D-4C9E-A90F-71E532C55BA2}"/>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 i="24" l="1"/>
  <c r="I54" i="24"/>
  <c r="I49" i="24"/>
  <c r="I42" i="24"/>
  <c r="I41" i="24"/>
  <c r="I40" i="24"/>
  <c r="I38" i="24"/>
  <c r="I45" i="24" s="1"/>
  <c r="I61" i="24" s="1"/>
  <c r="I85" i="19"/>
  <c r="H85" i="19" l="1"/>
  <c r="I134" i="18" l="1"/>
  <c r="H134" i="18"/>
  <c r="I97" i="18"/>
  <c r="H97" i="18"/>
  <c r="I73" i="18"/>
  <c r="H73" i="18"/>
  <c r="I90" i="19" l="1"/>
  <c r="H90" i="19"/>
  <c r="I97" i="19"/>
  <c r="H97" i="19"/>
  <c r="H107" i="19" l="1"/>
  <c r="I89" i="19"/>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21" i="21" l="1"/>
  <c r="W39" i="22"/>
  <c r="W59" i="22" s="1"/>
  <c r="H21" i="21"/>
  <c r="I69" i="19" l="1"/>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H69" i="19"/>
  <c r="I47" i="19"/>
  <c r="H47" i="19"/>
  <c r="H36" i="19"/>
  <c r="I36" i="19"/>
  <c r="I28" i="19"/>
  <c r="H28" i="19"/>
  <c r="I25" i="19"/>
  <c r="H25" i="19"/>
  <c r="I19" i="19"/>
  <c r="H19" i="19"/>
  <c r="I15" i="19"/>
  <c r="H15" i="19"/>
  <c r="I7" i="19"/>
  <c r="H7" i="19"/>
  <c r="I57" i="20" l="1"/>
  <c r="I59" i="20" s="1"/>
  <c r="H57" i="20"/>
  <c r="H59" i="20" s="1"/>
  <c r="H59" i="19"/>
  <c r="I59" i="19"/>
  <c r="H13" i="19"/>
  <c r="H60" i="19" s="1"/>
  <c r="I13" i="19"/>
  <c r="I60" i="19" s="1"/>
  <c r="H63" i="19" l="1"/>
  <c r="I62" i="19"/>
  <c r="I63" i="19"/>
  <c r="H62" i="19"/>
  <c r="H61" i="19"/>
  <c r="I61" i="19"/>
  <c r="H66" i="19" l="1"/>
  <c r="H67" i="19"/>
  <c r="I66" i="19"/>
  <c r="I67" i="19"/>
  <c r="I65" i="19"/>
  <c r="H65" i="19"/>
  <c r="I88" i="19" l="1"/>
  <c r="I108" i="19" s="1"/>
  <c r="I111" i="19"/>
  <c r="I110" i="19" s="1"/>
  <c r="I84" i="19"/>
  <c r="H88" i="19"/>
  <c r="H108" i="19" s="1"/>
  <c r="H111" i="19"/>
  <c r="H110" i="19" s="1"/>
  <c r="H84" i="19"/>
  <c r="H66" i="18"/>
  <c r="H29" i="18"/>
  <c r="H109" i="18"/>
  <c r="H30" i="18"/>
  <c r="H110" i="18"/>
  <c r="H82" i="18"/>
  <c r="H32" i="18"/>
  <c r="H83" i="18"/>
  <c r="H41" i="18"/>
  <c r="H106" i="18"/>
  <c r="H68" i="18"/>
  <c r="H86" i="18"/>
  <c r="H77" i="18"/>
  <c r="H26" i="18"/>
  <c r="H37" i="18"/>
  <c r="H39" i="18"/>
  <c r="H119" i="18"/>
  <c r="H91" i="18"/>
  <c r="H93" i="18"/>
  <c r="H16" i="18"/>
  <c r="H114" i="18"/>
  <c r="H120" i="18"/>
  <c r="H107" i="18"/>
  <c r="H87" i="18"/>
  <c r="H13" i="18"/>
  <c r="H48" i="18"/>
  <c r="H126" i="18"/>
  <c r="H103" i="18"/>
  <c r="H104" i="18"/>
  <c r="H23" i="18"/>
  <c r="H99" i="18"/>
  <c r="H90" i="18"/>
  <c r="H57" i="18"/>
  <c r="H31" i="18"/>
  <c r="H22" i="18"/>
  <c r="H112" i="18"/>
  <c r="H33" i="18"/>
  <c r="H113" i="18"/>
  <c r="H34" i="18"/>
  <c r="H51" i="18"/>
  <c r="H108" i="18"/>
  <c r="H67" i="18"/>
  <c r="H81" i="18"/>
  <c r="H121" i="18"/>
  <c r="H42" i="18"/>
  <c r="H35" i="18"/>
  <c r="H36" i="18"/>
  <c r="H116" i="18"/>
  <c r="H129" i="18"/>
  <c r="H52" i="18"/>
  <c r="H130" i="18"/>
  <c r="H55" i="18"/>
  <c r="H47" i="18"/>
  <c r="H79" i="18"/>
  <c r="H14" i="18"/>
  <c r="H11" i="18"/>
  <c r="H88" i="18"/>
  <c r="H89" i="18"/>
  <c r="H61" i="18"/>
  <c r="H62" i="18"/>
  <c r="H50" i="18"/>
  <c r="H64" i="18"/>
  <c r="H18" i="18"/>
  <c r="H80" i="18"/>
  <c r="H100" i="18"/>
  <c r="H69" i="18"/>
  <c r="H102" i="18"/>
  <c r="H40" i="18"/>
  <c r="H65" i="18"/>
  <c r="H45" i="18" l="1"/>
  <c r="H27" i="18"/>
  <c r="H85" i="18"/>
  <c r="H84" i="18"/>
  <c r="H76" i="18"/>
  <c r="H98" i="18"/>
  <c r="H38" i="18"/>
  <c r="H105" i="18"/>
  <c r="H17" i="18"/>
  <c r="H53" i="18"/>
  <c r="H60" i="18"/>
  <c r="H10" i="18"/>
  <c r="H78" i="18"/>
  <c r="H44" i="18" l="1"/>
  <c r="H9" i="18"/>
  <c r="H117" i="18"/>
  <c r="H72" i="18" l="1"/>
  <c r="I30" i="18"/>
  <c r="I55" i="18"/>
  <c r="I39" i="18"/>
  <c r="I48" i="18"/>
  <c r="I36" i="18"/>
  <c r="I35" i="18"/>
  <c r="I37" i="18"/>
  <c r="I26" i="18"/>
  <c r="I90" i="18"/>
  <c r="I29" i="18"/>
  <c r="I62" i="18"/>
  <c r="I107" i="18"/>
  <c r="I40" i="18"/>
  <c r="I89" i="18"/>
  <c r="I87" i="18"/>
  <c r="I47" i="18"/>
  <c r="I126" i="18"/>
  <c r="I13" i="18"/>
  <c r="I80" i="18"/>
  <c r="I88" i="18"/>
  <c r="I11" i="18"/>
  <c r="I67" i="18"/>
  <c r="I65" i="18"/>
  <c r="I66" i="18"/>
  <c r="I86" i="18"/>
  <c r="I64" i="18"/>
  <c r="I112" i="18"/>
  <c r="I108" i="18"/>
  <c r="I34" i="18"/>
  <c r="I42" i="18"/>
  <c r="I68" i="18"/>
  <c r="I130" i="18"/>
  <c r="I103" i="18"/>
  <c r="I100" i="18"/>
  <c r="I114" i="18"/>
  <c r="I33" i="18"/>
  <c r="I51" i="18"/>
  <c r="I122" i="18"/>
  <c r="I120" i="18"/>
  <c r="I16" i="18"/>
  <c r="I41" i="18"/>
  <c r="I50" i="18"/>
  <c r="I113" i="18"/>
  <c r="I102" i="18"/>
  <c r="I119" i="18"/>
  <c r="I84" i="18"/>
  <c r="I93" i="18"/>
  <c r="I32" i="18"/>
  <c r="I82" i="18"/>
  <c r="I116" i="18"/>
  <c r="I104" i="18"/>
  <c r="I109" i="18"/>
  <c r="I110" i="18"/>
  <c r="I23" i="18"/>
  <c r="I69" i="18"/>
  <c r="I31" i="18"/>
  <c r="I99" i="18"/>
  <c r="I14" i="18"/>
  <c r="I61" i="18"/>
  <c r="I22" i="18"/>
  <c r="I129" i="18"/>
  <c r="I121" i="18"/>
  <c r="I106" i="18"/>
  <c r="I52" i="18"/>
  <c r="I81" i="18"/>
  <c r="I85" i="18" l="1"/>
  <c r="I53" i="18"/>
  <c r="I17" i="18"/>
  <c r="I38" i="18"/>
  <c r="I45" i="18"/>
  <c r="I78" i="18"/>
  <c r="I10" i="18"/>
  <c r="I27" i="18"/>
  <c r="I98" i="18"/>
  <c r="I118" i="18"/>
  <c r="I91" i="18"/>
  <c r="I60" i="18"/>
  <c r="I117" i="18" l="1"/>
  <c r="I105" i="18"/>
  <c r="I44" i="18"/>
  <c r="I9" i="18"/>
  <c r="I72" i="18" l="1"/>
  <c r="I94" i="18"/>
  <c r="I75" i="18" s="1"/>
  <c r="I133" i="18" s="1"/>
  <c r="H94" i="18" l="1"/>
  <c r="H75" i="18" s="1"/>
  <c r="H133" i="18" s="1"/>
</calcChain>
</file>

<file path=xl/sharedStrings.xml><?xml version="1.0" encoding="utf-8"?>
<sst xmlns="http://schemas.openxmlformats.org/spreadsheetml/2006/main" count="601" uniqueCount="509">
  <si>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</si>
  <si>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</si>
  <si>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</si>
  <si>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</si>
  <si>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</si>
  <si>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</si>
  <si>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</si>
  <si>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</si>
  <si>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</si>
  <si>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</si>
  <si>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</si>
  <si>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</si>
  <si>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</si>
  <si>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</si>
  <si>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</si>
  <si>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</si>
  <si>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</si>
  <si>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</si>
  <si>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</si>
  <si>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</si>
  <si>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</si>
  <si>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</si>
  <si>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</si>
  <si>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</si>
  <si>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</si>
  <si>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</si>
  <si>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</si>
  <si>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</si>
  <si>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</si>
  <si>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</si>
  <si>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</si>
  <si>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</si>
  <si>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</si>
  <si>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</si>
  <si>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</si>
  <si>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</si>
  <si>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</si>
  <si>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</si>
  <si>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</si>
  <si>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</si>
  <si>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</si>
  <si>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</si>
  <si>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</si>
  <si>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</si>
  <si>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</si>
  <si>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</si>
  <si>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</si>
  <si>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</si>
  <si>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</si>
  <si>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</si>
  <si>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</si>
  <si>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</si>
  <si>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</si>
  <si>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</si>
  <si>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</si>
  <si>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</si>
  <si>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</si>
  <si>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</si>
  <si>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</si>
  <si>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</si>
  <si>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</si>
  <si>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</si>
  <si>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</si>
  <si>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</si>
  <si>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</si>
  <si>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</si>
  <si>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</si>
  <si>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</si>
  <si>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</si>
  <si>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</si>
  <si>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</si>
  <si>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</si>
  <si>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</si>
  <si>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</si>
  <si>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</si>
  <si>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</si>
  <si>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</si>
  <si>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</si>
  <si>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</si>
  <si>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</si>
  <si>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</si>
  <si>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</si>
  <si>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</si>
  <si>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</si>
  <si>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</si>
  <si>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</si>
  <si>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</si>
  <si>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</si>
  <si>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</si>
  <si>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</si>
  <si>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</si>
  <si>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</si>
  <si>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</si>
  <si>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</si>
  <si>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</si>
  <si>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</si>
  <si>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</si>
  <si>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</si>
  <si>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</si>
  <si>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</si>
  <si>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</si>
  <si>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</si>
  <si>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</si>
  <si>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</si>
  <si>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</si>
  <si>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</si>
  <si>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</si>
  <si>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</si>
  <si>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</si>
  <si>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</si>
  <si>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</si>
  <si>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</si>
  <si>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</si>
  <si>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</si>
  <si>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</si>
  <si>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</si>
  <si>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</si>
  <si>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</si>
  <si>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</si>
  <si>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</si>
  <si>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</si>
  <si>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</si>
  <si>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</si>
  <si>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</si>
  <si>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</si>
  <si>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</si>
  <si>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</si>
  <si>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</si>
  <si>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</si>
  <si>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</si>
  <si>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</si>
  <si>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</si>
  <si>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</si>
  <si>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</si>
  <si>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</si>
  <si>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</si>
  <si>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</si>
  <si>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</si>
  <si>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</si>
  <si>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</si>
  <si>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</si>
  <si>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</si>
  <si>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</si>
  <si>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</si>
  <si>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</si>
  <si>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</si>
  <si>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</si>
  <si>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</si>
  <si>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</si>
  <si>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</si>
  <si>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</si>
  <si>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</si>
  <si>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</si>
  <si>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</si>
  <si>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</si>
  <si>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</si>
  <si>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</si>
  <si>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</si>
  <si>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</si>
  <si>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</si>
  <si>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</si>
  <si>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</si>
  <si>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</si>
  <si>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</si>
  <si>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</si>
  <si>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</si>
  <si>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</si>
  <si>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</si>
  <si>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</si>
  <si>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</si>
  <si>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</si>
  <si>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</si>
  <si>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</si>
  <si>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</si>
  <si>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</si>
  <si>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</si>
  <si>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</si>
  <si>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</si>
  <si>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</si>
  <si>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</si>
  <si>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</si>
  <si>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</si>
  <si>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</si>
  <si>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</si>
  <si>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</si>
  <si>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</si>
  <si>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</si>
  <si>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</si>
  <si>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</si>
  <si>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</si>
  <si>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</si>
  <si>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</si>
  <si>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</si>
  <si>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</si>
  <si>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</si>
  <si>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</si>
  <si>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</si>
  <si>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</si>
  <si>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</si>
  <si>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</si>
  <si>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</si>
  <si>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</si>
  <si>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</si>
  <si>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</si>
  <si>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</si>
  <si>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</si>
  <si>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</si>
  <si>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</si>
  <si>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</si>
  <si>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</si>
  <si>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</si>
  <si>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</si>
  <si>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</si>
  <si>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</si>
  <si>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</si>
  <si>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</si>
  <si>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</si>
  <si>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</si>
  <si>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</si>
  <si>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</si>
  <si>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</si>
  <si>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</si>
  <si>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</si>
  <si>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</si>
  <si>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</si>
  <si>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</si>
  <si>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</si>
  <si>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</si>
  <si>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</si>
  <si>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</si>
  <si>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</si>
  <si>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</si>
  <si>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</si>
  <si>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</si>
  <si>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</si>
  <si>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</si>
  <si>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</si>
  <si>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</si>
  <si>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</si>
  <si>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</si>
  <si>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</si>
  <si>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</si>
  <si>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</si>
  <si>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</si>
  <si>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</si>
  <si>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</si>
  <si>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</si>
  <si>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</si>
  <si>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</si>
  <si>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</si>
  <si>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</si>
  <si>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</si>
  <si>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</si>
  <si>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</si>
  <si>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</si>
  <si>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</si>
  <si>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</si>
  <si>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</si>
  <si>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</si>
  <si>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</si>
  <si>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</si>
  <si>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</si>
  <si>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</si>
  <si>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</si>
  <si>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</si>
  <si>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</si>
  <si>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</si>
  <si>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</si>
  <si>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</si>
  <si>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</si>
  <si>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</si>
  <si>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</si>
  <si>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</si>
  <si>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</si>
  <si>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</si>
  <si>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</si>
  <si>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</si>
  <si>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</si>
  <si>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</si>
  <si>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</si>
  <si>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</si>
  <si>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</si>
  <si>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</si>
  <si>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</si>
  <si>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</si>
  <si>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</si>
  <si>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</si>
  <si>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</si>
  <si>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</si>
  <si>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</si>
  <si>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</si>
  <si>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</si>
  <si>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</si>
  <si>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</si>
  <si>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</si>
  <si>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</si>
  <si>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</si>
  <si>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</si>
  <si>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</si>
  <si>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</si>
  <si>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</si>
  <si>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</si>
  <si>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</si>
  <si>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</si>
  <si>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</si>
  <si>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</si>
  <si>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</si>
  <si>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</si>
  <si>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</si>
  <si>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</si>
  <si>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</si>
  <si>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</si>
  <si>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</si>
  <si>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</si>
  <si>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</si>
  <si>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</si>
  <si>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</si>
  <si>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</si>
  <si>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</si>
  <si>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</si>
  <si>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</si>
  <si>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</si>
  <si>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</si>
  <si>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</si>
  <si>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</si>
  <si>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</si>
  <si>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</si>
  <si>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</si>
  <si>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</si>
  <si>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</si>
  <si>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</si>
  <si>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</si>
  <si>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</si>
  <si>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</si>
  <si>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</si>
  <si>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</si>
  <si>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</si>
  <si>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</si>
  <si>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</si>
  <si>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</si>
  <si>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</si>
  <si>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</si>
  <si>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</si>
  <si>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</si>
  <si>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</si>
  <si>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</si>
  <si>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</si>
  <si>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</si>
  <si>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</si>
  <si>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</si>
  <si>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</si>
  <si>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</si>
  <si>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</si>
  <si>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</si>
  <si>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</si>
  <si>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</si>
  <si>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</si>
  <si>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</si>
  <si>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</si>
  <si>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</si>
  <si>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</si>
  <si>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</si>
  <si>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</si>
  <si>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</si>
  <si>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</si>
  <si>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</si>
  <si>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</si>
  <si>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</si>
  <si>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</si>
  <si>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</si>
  <si>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</si>
  <si>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</si>
  <si>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</si>
  <si>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</si>
  <si>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</si>
  <si>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</si>
  <si>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</si>
  <si>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</si>
  <si>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</si>
  <si>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</si>
  <si>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</si>
  <si>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</si>
  <si>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</si>
  <si>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</si>
  <si>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</si>
  <si>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</si>
  <si>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</si>
  <si>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</si>
  <si>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</si>
  <si>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</si>
  <si>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</si>
  <si>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</si>
  <si>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</si>
  <si>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</si>
  <si>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</si>
  <si>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</si>
  <si>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</si>
  <si>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</si>
  <si>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</si>
  <si>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</si>
  <si>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</si>
  <si>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</si>
  <si>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</si>
  <si>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</si>
  <si>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</si>
  <si>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</si>
  <si>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</si>
  <si>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</si>
  <si>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</si>
  <si>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</si>
  <si>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</si>
  <si>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</si>
  <si>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</si>
  <si>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</si>
  <si>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</si>
  <si>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</si>
  <si>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</si>
  <si>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</si>
  <si>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</si>
  <si>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</si>
  <si>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</si>
  <si>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</si>
  <si>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</si>
  <si>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</si>
  <si>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</si>
  <si>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</si>
  <si>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</si>
  <si>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</si>
  <si>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</si>
  <si>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</si>
  <si>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</si>
  <si>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</si>
  <si>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</si>
  <si>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</si>
  <si>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</si>
  <si>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</si>
  <si>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</si>
  <si>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</si>
  <si>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</si>
  <si>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</si>
  <si>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</si>
  <si>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</si>
  <si>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</si>
  <si>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</si>
  <si>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3653650</t>
  </si>
  <si>
    <t>HR</t>
  </si>
  <si>
    <t>060000978</t>
  </si>
  <si>
    <t>66669628743</t>
  </si>
  <si>
    <t>2727</t>
  </si>
  <si>
    <t>747800H0KCA9Y55BZI68</t>
  </si>
  <si>
    <t>VILLA DUBROVNIK D.D.</t>
  </si>
  <si>
    <t>DUBROVNIK</t>
  </si>
  <si>
    <t>VLAHA BUKOVCA 6</t>
  </si>
  <si>
    <t>finance@villa-dubrovnik.hr</t>
  </si>
  <si>
    <t>www.villa-dubrovnik.hr</t>
  </si>
  <si>
    <t>Obala Jerka Šižgorića 1, 22000 Šibenik</t>
  </si>
  <si>
    <t>02263327 </t>
  </si>
  <si>
    <t>Mario Brkić</t>
  </si>
  <si>
    <t>020-500-387</t>
  </si>
  <si>
    <t>mbrkic@villa-dubrovnik.hr</t>
  </si>
  <si>
    <t>Obveznik: Villa Dubrovnik d.d.</t>
  </si>
  <si>
    <t>PricewaterhouseCoopers d.o.o. za reviziju i konzalting</t>
  </si>
  <si>
    <t>D Resort Šibenik d.o.o.</t>
  </si>
  <si>
    <t> 31.12.2022</t>
  </si>
  <si>
    <t>Darija Tomek</t>
  </si>
  <si>
    <t>stanje na dan 31.12.2022.</t>
  </si>
  <si>
    <t>u razdoblju 01.01.2022. do 31.12.2022.</t>
  </si>
  <si>
    <t>Revidirani konsolidirani financijski izvještaji Villa Dubrovnik d.d. za razdoblje 01.01.-31.12.2022. godine pripremljeni su u skladu sa Zakonom o računovodstvu Republike Hrvatske i Međunarodnim standardima financijskog izvještavanja (MSFI) te daju cjelovit i istinit prikaz imovine i obveza, dobitka i gubitka, financijskog položaja i poslovanja.</t>
  </si>
  <si>
    <t xml:space="preserve">BILJEŠKE UZ FINANCIJSKE IZVJEŠTAJE - GFI
Naziv izdavatelja:  Villa Dubrovnik d.d.
OIB: 66669628743 
Izvještajno razdoblje: 01.01.2022.-31.12.2022.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</si>
  <si>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nastavku je prikazana tablica usklade pojedinačnog GFI financijskog izvještaja i revidiranog MSFI financijskog izvještaja za 2022. godinu</t>
  </si>
  <si>
    <t>(u tisućama kuna)</t>
  </si>
  <si>
    <t>Stavka GFI</t>
  </si>
  <si>
    <t>Iznos</t>
  </si>
  <si>
    <t>Stavka MSFI</t>
  </si>
  <si>
    <t xml:space="preserve">Iznos </t>
  </si>
  <si>
    <t>Razlika</t>
  </si>
  <si>
    <t>Napomene</t>
  </si>
  <si>
    <t>Troškovi sirovina i materijala</t>
  </si>
  <si>
    <t>Troškovi materijala</t>
  </si>
  <si>
    <t>Troškovi zakupnine opreme (najam printera) su u MSFI izvještaju iskazani u okviru stavke Troškovi usluga, dok su u GFI izvještaju iskazani u okviru stavke Troškovi sirovina i materijala. Materijal za održavanje opreme i objekata su u MSFI izvještaju su uokviru stavke Troškovi usluga, dok su u GFI izvještaju u okviru stavke Troškovi sirovina i materijala</t>
  </si>
  <si>
    <t>Troškovi prodane robe</t>
  </si>
  <si>
    <t xml:space="preserve"> /</t>
  </si>
  <si>
    <t>Ostali vanjski troškovi</t>
  </si>
  <si>
    <t>Troškovi usluga</t>
  </si>
  <si>
    <t>Dio troškova je u MSFI izvještajima prikazan pod Troškovima osoblja, dio pod Troškovi materijala , dok su u GFI izvještaju prikazani u okviru stavke Ostali vanjski troškovi</t>
  </si>
  <si>
    <t xml:space="preserve">Troškovi osoblja </t>
  </si>
  <si>
    <t>Troškovi osoblja</t>
  </si>
  <si>
    <t>Dio troškova vezan uz osoblje je u MSFI izvještajima prikazan pod Troškovima osoblja, dok su u GFI izvještaju prikazani u okviru stavke Ostali vanjski troškovi i Ostali troškovi</t>
  </si>
  <si>
    <t>Ostali troškovi</t>
  </si>
  <si>
    <t>Dio troškova je u MSFI izvještajima prikazan pod Troškovima osoblja, dok su u GFI izvještaju prikazani u okviru stavke Ostali troškovi</t>
  </si>
  <si>
    <t>Rezerviranja</t>
  </si>
  <si>
    <t>Ostali poslovni rashodi</t>
  </si>
  <si>
    <t>KUMULATIVNI EFEKT NA RDG</t>
  </si>
  <si>
    <t>Potraživanje od kupaca</t>
  </si>
  <si>
    <t>Potraživanje od kupaca i ostala potraživanja</t>
  </si>
  <si>
    <t>Potraživanje od države i drugih institucija</t>
  </si>
  <si>
    <t>Potraživanje od zaposlenika i članova poduzetnika</t>
  </si>
  <si>
    <t>Ostala potraživanja</t>
  </si>
  <si>
    <t>Plaćeno troškovi budućih razdoblja i obračunati…</t>
  </si>
  <si>
    <t>Zadržana dobit</t>
  </si>
  <si>
    <t>Gubitak poslovne godine</t>
  </si>
  <si>
    <t>Obveze prema dobavljačima</t>
  </si>
  <si>
    <t>Obveze prema dobavljačima i ostale obveze</t>
  </si>
  <si>
    <t>Obveze prema zaposlenicima</t>
  </si>
  <si>
    <t>Obveze za porez na dobit</t>
  </si>
  <si>
    <t>Obveze za  poreze doprinose i slična davanja</t>
  </si>
  <si>
    <t>Ostale kratkoročne obveze</t>
  </si>
  <si>
    <t>Odgođeno plaćanje troškova i prihod budućeg razdoblja</t>
  </si>
  <si>
    <t>KUMULATIVNI EFEKT NA BILANCU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</si>
</sst>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0"/>
    <numFmt numFmtId="166" formatCode="#,##0\ &quot;kn&quot;;\(#,##0\)"/>
    <numFmt numFmtId="167" formatCode="#,##0;\(#,##0\)"/>
    <numFmt numFmtId="168" formatCode="#,###\-;\(#,##0\)"/>
  </numFmts>
  <fonts count="4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
      <sz val="8"/>
      <color theme="1"/>
      <name val="Calibri"/>
      <family val="2"/>
      <charset val="238"/>
      <scheme val="minor"/>
    </font>
    <font>
      <i/>
      <sz val="8"/>
      <name val="Arial"/>
      <family val="2"/>
      <charset val="238"/>
    </font>
    <font>
      <b/>
      <sz val="8"/>
      <name val="Arial"/>
      <family val="2"/>
    </font>
    <font>
      <sz val="8"/>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right/>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s>
  <cellStyleXfs count="7">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xf numFmtId="0" fontId="1" fillId="0" borderId="0"/>
    <xf numFmtId="0" fontId="1" fillId="0" borderId="0"/>
  </cellStyleXfs>
  <cellXfs count="341">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1" fontId="3" fillId="11" borderId="29" xfId="4" applyNumberFormat="1" applyFont="1" applyFill="1" applyBorder="1" applyAlignment="1" applyProtection="1">
      <alignment horizontal="center" vertical="center"/>
      <protection locked="0"/>
    </xf>
    <xf numFmtId="0" fontId="3" fillId="11" borderId="4" xfId="4" applyFont="1" applyFill="1" applyBorder="1" applyAlignment="1" applyProtection="1">
      <alignment horizontal="center" vertical="center"/>
      <protection locked="0"/>
    </xf>
    <xf numFmtId="0" fontId="3" fillId="11" borderId="29" xfId="4" applyFont="1" applyFill="1" applyBorder="1" applyAlignment="1" applyProtection="1">
      <alignment horizontal="center" vertical="center"/>
      <protection locked="0"/>
    </xf>
    <xf numFmtId="3" fontId="4" fillId="0" borderId="30" xfId="5" applyNumberFormat="1" applyFont="1" applyBorder="1" applyAlignment="1" applyProtection="1">
      <alignment horizontal="right" vertical="center" shrinkToFit="1"/>
      <protection locked="0"/>
    </xf>
    <xf numFmtId="3" fontId="2" fillId="0" borderId="23" xfId="0" applyNumberFormat="1" applyFont="1" applyBorder="1" applyAlignment="1" applyProtection="1">
      <alignment vertical="center" shrinkToFit="1"/>
      <protection locked="0"/>
    </xf>
    <xf numFmtId="3" fontId="4" fillId="0" borderId="31" xfId="0" applyNumberFormat="1" applyFont="1" applyBorder="1" applyAlignment="1" applyProtection="1">
      <alignment horizontal="right" vertical="center" shrinkToFit="1"/>
      <protection locked="0"/>
    </xf>
    <xf numFmtId="14" fontId="5" fillId="2" borderId="0" xfId="1" applyNumberFormat="1" applyFont="1" applyFill="1" applyAlignment="1">
      <alignment horizontal="center" vertical="center"/>
    </xf>
    <xf numFmtId="0" fontId="0" fillId="10" borderId="0" xfId="0" applyFill="1" applyAlignment="1">
      <alignment horizontal="left" wrapText="1"/>
    </xf>
    <xf numFmtId="0" fontId="2" fillId="10" borderId="0" xfId="0" applyFont="1" applyFill="1" applyAlignment="1">
      <alignment horizontal="left" vertical="top"/>
    </xf>
    <xf numFmtId="0" fontId="39" fillId="10" borderId="0" xfId="0" applyFont="1" applyFill="1"/>
    <xf numFmtId="0" fontId="40" fillId="10" borderId="0" xfId="6" applyFont="1" applyFill="1"/>
    <xf numFmtId="0" fontId="2" fillId="10" borderId="0" xfId="6" applyFont="1" applyFill="1"/>
    <xf numFmtId="0" fontId="17" fillId="10" borderId="32" xfId="6" applyFont="1" applyFill="1" applyBorder="1" applyAlignment="1">
      <alignment horizontal="left" vertical="center"/>
    </xf>
    <xf numFmtId="0" fontId="17" fillId="10" borderId="32" xfId="6" applyFont="1" applyFill="1" applyBorder="1" applyAlignment="1">
      <alignment horizontal="right" vertical="center"/>
    </xf>
    <xf numFmtId="0" fontId="2" fillId="10" borderId="33" xfId="6" applyFont="1" applyFill="1" applyBorder="1" applyAlignment="1">
      <alignment horizontal="left" vertical="center" wrapText="1"/>
    </xf>
    <xf numFmtId="166" fontId="2" fillId="10" borderId="33" xfId="6" applyNumberFormat="1" applyFont="1" applyFill="1" applyBorder="1" applyAlignment="1">
      <alignment vertical="center"/>
    </xf>
    <xf numFmtId="0" fontId="2" fillId="10" borderId="33" xfId="6" applyFont="1" applyFill="1" applyBorder="1" applyAlignment="1">
      <alignment vertical="center"/>
    </xf>
    <xf numFmtId="166" fontId="2" fillId="10" borderId="33" xfId="6" applyNumberFormat="1" applyFont="1" applyFill="1" applyBorder="1" applyAlignment="1">
      <alignment horizontal="right" vertical="center"/>
    </xf>
    <xf numFmtId="0" fontId="2" fillId="10" borderId="33" xfId="6" applyFont="1" applyFill="1" applyBorder="1" applyAlignment="1">
      <alignment horizontal="right" vertical="center"/>
    </xf>
    <xf numFmtId="3" fontId="2" fillId="10" borderId="33" xfId="6" applyNumberFormat="1" applyFont="1" applyFill="1" applyBorder="1" applyAlignment="1">
      <alignment horizontal="right" vertical="center"/>
    </xf>
    <xf numFmtId="0" fontId="2" fillId="10" borderId="0" xfId="6" applyFont="1" applyFill="1" applyAlignment="1">
      <alignment horizontal="left" vertical="center" wrapText="1"/>
    </xf>
    <xf numFmtId="0" fontId="2" fillId="10" borderId="34" xfId="6" applyFont="1" applyFill="1" applyBorder="1" applyAlignment="1">
      <alignment horizontal="left" vertical="center" wrapText="1"/>
    </xf>
    <xf numFmtId="166" fontId="2" fillId="10" borderId="34" xfId="6" applyNumberFormat="1" applyFont="1" applyFill="1" applyBorder="1" applyAlignment="1">
      <alignment vertical="center"/>
    </xf>
    <xf numFmtId="0" fontId="2" fillId="10" borderId="34" xfId="6" applyFont="1" applyFill="1" applyBorder="1" applyAlignment="1">
      <alignment vertical="center"/>
    </xf>
    <xf numFmtId="0" fontId="2" fillId="10" borderId="34" xfId="6" applyFont="1" applyFill="1" applyBorder="1" applyAlignment="1">
      <alignment horizontal="left" vertical="center"/>
    </xf>
    <xf numFmtId="166" fontId="2" fillId="10" borderId="34" xfId="6" applyNumberFormat="1" applyFont="1" applyFill="1" applyBorder="1" applyAlignment="1">
      <alignment horizontal="right" vertical="center"/>
    </xf>
    <xf numFmtId="0" fontId="2" fillId="10" borderId="34" xfId="6" applyFont="1" applyFill="1" applyBorder="1" applyAlignment="1">
      <alignment horizontal="right" vertical="center"/>
    </xf>
    <xf numFmtId="167" fontId="2" fillId="10" borderId="34" xfId="6" applyNumberFormat="1" applyFont="1" applyFill="1" applyBorder="1" applyAlignment="1">
      <alignment horizontal="right" vertical="center"/>
    </xf>
    <xf numFmtId="0" fontId="2" fillId="10" borderId="35" xfId="6" applyFont="1" applyFill="1" applyBorder="1" applyAlignment="1">
      <alignment horizontal="left" vertical="center" wrapText="1"/>
    </xf>
    <xf numFmtId="166" fontId="2" fillId="10" borderId="35" xfId="6" applyNumberFormat="1" applyFont="1" applyFill="1" applyBorder="1" applyAlignment="1">
      <alignment vertical="center"/>
    </xf>
    <xf numFmtId="0" fontId="2" fillId="10" borderId="35" xfId="6" applyFont="1" applyFill="1" applyBorder="1" applyAlignment="1">
      <alignment vertical="center"/>
    </xf>
    <xf numFmtId="166" fontId="2" fillId="10" borderId="35" xfId="6" applyNumberFormat="1" applyFont="1" applyFill="1" applyBorder="1" applyAlignment="1">
      <alignment horizontal="right" vertical="center"/>
    </xf>
    <xf numFmtId="0" fontId="2" fillId="10" borderId="35" xfId="6" applyFont="1" applyFill="1" applyBorder="1" applyAlignment="1">
      <alignment horizontal="right" vertical="center"/>
    </xf>
    <xf numFmtId="167" fontId="2" fillId="10" borderId="35" xfId="6" applyNumberFormat="1" applyFont="1" applyFill="1" applyBorder="1" applyAlignment="1">
      <alignment horizontal="right" vertical="center"/>
    </xf>
    <xf numFmtId="0" fontId="2" fillId="10" borderId="36" xfId="6" applyFont="1" applyFill="1" applyBorder="1" applyAlignment="1">
      <alignment horizontal="left" vertical="center" wrapText="1"/>
    </xf>
    <xf numFmtId="166" fontId="2" fillId="10" borderId="36" xfId="6" applyNumberFormat="1" applyFont="1" applyFill="1" applyBorder="1" applyAlignment="1">
      <alignment vertical="center"/>
    </xf>
    <xf numFmtId="0" fontId="2" fillId="10" borderId="36" xfId="6" applyFont="1" applyFill="1" applyBorder="1" applyAlignment="1">
      <alignment vertical="center"/>
    </xf>
    <xf numFmtId="166" fontId="2" fillId="10" borderId="36" xfId="6" applyNumberFormat="1" applyFont="1" applyFill="1" applyBorder="1" applyAlignment="1">
      <alignment horizontal="right" vertical="center"/>
    </xf>
    <xf numFmtId="0" fontId="2" fillId="10" borderId="36" xfId="6" applyFont="1" applyFill="1" applyBorder="1" applyAlignment="1">
      <alignment horizontal="right" vertical="center"/>
    </xf>
    <xf numFmtId="167" fontId="2" fillId="10" borderId="36" xfId="6" applyNumberFormat="1" applyFont="1" applyFill="1" applyBorder="1" applyAlignment="1">
      <alignment horizontal="right" vertical="center"/>
    </xf>
    <xf numFmtId="0" fontId="2" fillId="10" borderId="37" xfId="6" applyFont="1" applyFill="1" applyBorder="1" applyAlignment="1">
      <alignment horizontal="left" vertical="center" wrapText="1"/>
    </xf>
    <xf numFmtId="166" fontId="2" fillId="10" borderId="0" xfId="6" applyNumberFormat="1" applyFont="1" applyFill="1" applyAlignment="1">
      <alignment vertical="center"/>
    </xf>
    <xf numFmtId="166" fontId="2" fillId="10" borderId="0" xfId="6" applyNumberFormat="1" applyFont="1" applyFill="1" applyAlignment="1">
      <alignment horizontal="right" vertical="center"/>
    </xf>
    <xf numFmtId="0" fontId="2" fillId="10" borderId="0" xfId="6" applyFont="1" applyFill="1" applyAlignment="1">
      <alignment horizontal="right" vertical="center"/>
    </xf>
    <xf numFmtId="3" fontId="2" fillId="10" borderId="0" xfId="6" applyNumberFormat="1" applyFont="1" applyFill="1" applyAlignment="1">
      <alignment horizontal="right" vertical="center"/>
    </xf>
    <xf numFmtId="0" fontId="2" fillId="10" borderId="0" xfId="6" applyFont="1" applyFill="1" applyAlignment="1">
      <alignment vertical="center"/>
    </xf>
    <xf numFmtId="0" fontId="2" fillId="10" borderId="0" xfId="6" applyFont="1" applyFill="1" applyAlignment="1">
      <alignment horizontal="left" vertical="center"/>
    </xf>
    <xf numFmtId="167" fontId="2" fillId="10" borderId="0" xfId="6" applyNumberFormat="1" applyFont="1" applyFill="1" applyAlignment="1">
      <alignment horizontal="right" vertical="center"/>
    </xf>
    <xf numFmtId="0" fontId="2" fillId="10" borderId="32" xfId="6" applyFont="1" applyFill="1" applyBorder="1" applyAlignment="1">
      <alignment horizontal="left" vertical="center" wrapText="1"/>
    </xf>
    <xf numFmtId="166" fontId="2" fillId="10" borderId="32" xfId="6" applyNumberFormat="1" applyFont="1" applyFill="1" applyBorder="1" applyAlignment="1">
      <alignment vertical="center"/>
    </xf>
    <xf numFmtId="0" fontId="2" fillId="10" borderId="32" xfId="6" applyFont="1" applyFill="1" applyBorder="1" applyAlignment="1">
      <alignment vertical="center"/>
    </xf>
    <xf numFmtId="168" fontId="2" fillId="10" borderId="32" xfId="6" applyNumberFormat="1" applyFont="1" applyFill="1" applyBorder="1" applyAlignment="1">
      <alignment horizontal="right" vertical="center"/>
    </xf>
    <xf numFmtId="0" fontId="2" fillId="10" borderId="32" xfId="6" applyFont="1" applyFill="1" applyBorder="1" applyAlignment="1">
      <alignment horizontal="right" vertical="center"/>
    </xf>
    <xf numFmtId="3" fontId="2" fillId="10" borderId="32" xfId="6" applyNumberFormat="1" applyFont="1" applyFill="1" applyBorder="1" applyAlignment="1">
      <alignment horizontal="right" vertical="center"/>
    </xf>
    <xf numFmtId="0" fontId="17" fillId="10" borderId="0" xfId="6" applyFont="1" applyFill="1" applyAlignment="1">
      <alignment vertical="center"/>
    </xf>
    <xf numFmtId="1" fontId="41" fillId="10" borderId="0" xfId="6" applyNumberFormat="1" applyFont="1" applyFill="1"/>
    <xf numFmtId="1" fontId="41" fillId="10" borderId="0" xfId="6" applyNumberFormat="1" applyFont="1" applyFill="1" applyAlignment="1">
      <alignment horizontal="right"/>
    </xf>
    <xf numFmtId="3" fontId="41" fillId="10" borderId="0" xfId="6" applyNumberFormat="1" applyFont="1" applyFill="1" applyAlignment="1">
      <alignment horizontal="right"/>
    </xf>
    <xf numFmtId="0" fontId="39" fillId="10" borderId="0" xfId="0" applyFont="1" applyFill="1" applyAlignment="1">
      <alignment horizontal="right"/>
    </xf>
    <xf numFmtId="0" fontId="42" fillId="10" borderId="33" xfId="6" applyFont="1" applyFill="1" applyBorder="1" applyAlignment="1">
      <alignment horizontal="left" vertical="center" wrapText="1"/>
    </xf>
    <xf numFmtId="3" fontId="2" fillId="10" borderId="0" xfId="6" applyNumberFormat="1" applyFont="1" applyFill="1" applyAlignment="1">
      <alignment vertical="center"/>
    </xf>
    <xf numFmtId="0" fontId="42" fillId="10" borderId="0" xfId="6" applyFont="1" applyFill="1" applyAlignment="1">
      <alignment horizontal="left" vertical="center" wrapText="1"/>
    </xf>
    <xf numFmtId="0" fontId="42" fillId="10" borderId="38" xfId="6" applyFont="1" applyFill="1" applyBorder="1" applyAlignment="1">
      <alignment horizontal="left" vertical="center" wrapText="1"/>
    </xf>
    <xf numFmtId="0" fontId="2" fillId="10" borderId="0" xfId="6" applyFont="1" applyFill="1" applyAlignment="1">
      <alignment vertical="center" wrapText="1"/>
    </xf>
    <xf numFmtId="0" fontId="42" fillId="10" borderId="37" xfId="6" applyFont="1" applyFill="1" applyBorder="1" applyAlignment="1">
      <alignment horizontal="left" vertical="center" wrapText="1"/>
    </xf>
    <xf numFmtId="3" fontId="2" fillId="10" borderId="37" xfId="6" applyNumberFormat="1" applyFont="1" applyFill="1" applyBorder="1" applyAlignment="1">
      <alignment vertical="center"/>
    </xf>
    <xf numFmtId="0" fontId="2" fillId="10" borderId="37" xfId="6" applyFont="1" applyFill="1" applyBorder="1" applyAlignment="1">
      <alignment vertical="center"/>
    </xf>
    <xf numFmtId="0" fontId="2" fillId="10" borderId="37" xfId="6" applyFont="1" applyFill="1" applyBorder="1" applyAlignment="1">
      <alignment horizontal="left" vertical="center"/>
    </xf>
    <xf numFmtId="3" fontId="2" fillId="10" borderId="37" xfId="6" applyNumberFormat="1" applyFont="1" applyFill="1" applyBorder="1" applyAlignment="1">
      <alignment horizontal="right" vertical="center"/>
    </xf>
    <xf numFmtId="167" fontId="2" fillId="10" borderId="38" xfId="6" applyNumberFormat="1" applyFont="1" applyFill="1" applyBorder="1" applyAlignment="1">
      <alignment vertical="center"/>
    </xf>
    <xf numFmtId="0" fontId="2" fillId="10" borderId="38" xfId="6" applyFont="1" applyFill="1" applyBorder="1" applyAlignment="1">
      <alignment vertical="center"/>
    </xf>
    <xf numFmtId="3" fontId="2" fillId="10" borderId="38" xfId="6" applyNumberFormat="1" applyFont="1" applyFill="1" applyBorder="1" applyAlignment="1">
      <alignment horizontal="right" vertical="center"/>
    </xf>
    <xf numFmtId="3" fontId="2" fillId="10" borderId="38" xfId="6" applyNumberFormat="1" applyFont="1" applyFill="1" applyBorder="1" applyAlignment="1">
      <alignment vertical="center"/>
    </xf>
    <xf numFmtId="3" fontId="42" fillId="10" borderId="0" xfId="6" applyNumberFormat="1" applyFont="1" applyFill="1" applyAlignment="1">
      <alignment horizontal="right" vertical="center"/>
    </xf>
    <xf numFmtId="0" fontId="42" fillId="10" borderId="32" xfId="6" applyFont="1" applyFill="1" applyBorder="1" applyAlignment="1">
      <alignment horizontal="left" vertical="center" wrapText="1"/>
    </xf>
    <xf numFmtId="3" fontId="2" fillId="10" borderId="32" xfId="6" applyNumberFormat="1" applyFont="1" applyFill="1" applyBorder="1" applyAlignment="1">
      <alignment vertical="center"/>
    </xf>
    <xf numFmtId="3" fontId="41" fillId="10" borderId="0" xfId="6" applyNumberFormat="1" applyFont="1" applyFill="1"/>
    <xf numFmtId="0" fontId="39" fillId="0" borderId="0" xfId="0" applyFont="1"/>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4" applyNumberFormat="1" applyFont="1" applyFill="1" applyBorder="1" applyAlignment="1" applyProtection="1">
      <alignment vertical="center"/>
      <protection locked="0"/>
    </xf>
    <xf numFmtId="49" fontId="3" fillId="11" borderId="2" xfId="4" applyNumberFormat="1" applyFont="1" applyFill="1" applyBorder="1" applyAlignment="1" applyProtection="1">
      <alignment vertical="center"/>
      <protection locked="0"/>
    </xf>
    <xf numFmtId="49" fontId="3" fillId="11" borderId="4" xfId="4"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1" borderId="3" xfId="4" applyFont="1" applyFill="1" applyBorder="1" applyAlignment="1" applyProtection="1">
      <alignment vertical="center"/>
      <protection locked="0"/>
    </xf>
    <xf numFmtId="0" fontId="27" fillId="11" borderId="2" xfId="4" applyFont="1" applyFill="1" applyBorder="1" applyAlignment="1" applyProtection="1">
      <alignment vertical="center"/>
      <protection locked="0"/>
    </xf>
    <xf numFmtId="0" fontId="27" fillId="11" borderId="4" xfId="4" applyFont="1" applyFill="1" applyBorder="1" applyAlignment="1" applyProtection="1">
      <alignment vertical="center"/>
      <protection locked="0"/>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4" applyNumberFormat="1" applyFont="1" applyFill="1" applyBorder="1" applyAlignment="1" applyProtection="1">
      <alignment horizontal="center" vertical="center"/>
      <protection locked="0"/>
    </xf>
    <xf numFmtId="14" fontId="3" fillId="11" borderId="4" xfId="4"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4" applyNumberFormat="1" applyFont="1" applyFill="1" applyBorder="1" applyAlignment="1" applyProtection="1">
      <alignment horizontal="center" vertical="center"/>
      <protection locked="0"/>
    </xf>
    <xf numFmtId="49" fontId="3" fillId="11" borderId="4" xfId="4"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4" applyFont="1" applyFill="1" applyBorder="1" applyAlignment="1" applyProtection="1">
      <alignment horizontal="center" vertical="center"/>
      <protection locked="0"/>
    </xf>
    <xf numFmtId="0" fontId="3" fillId="11" borderId="4" xfId="4"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4" applyFont="1" applyFill="1" applyBorder="1" applyAlignment="1" applyProtection="1">
      <alignment vertical="center"/>
      <protection locked="0"/>
    </xf>
    <xf numFmtId="0" fontId="3" fillId="11" borderId="2" xfId="4" applyFont="1" applyFill="1" applyBorder="1" applyAlignment="1" applyProtection="1">
      <alignment vertical="center"/>
      <protection locked="0"/>
    </xf>
    <xf numFmtId="0" fontId="3" fillId="11" borderId="4" xfId="4" applyFont="1" applyFill="1" applyBorder="1" applyAlignment="1" applyProtection="1">
      <alignment vertical="center"/>
      <protection locked="0"/>
    </xf>
    <xf numFmtId="0" fontId="27" fillId="11" borderId="3" xfId="4" applyFont="1" applyFill="1" applyBorder="1" applyProtection="1">
      <protection locked="0"/>
    </xf>
    <xf numFmtId="0" fontId="27" fillId="11" borderId="2" xfId="4" applyFont="1" applyFill="1" applyBorder="1" applyProtection="1">
      <protection locked="0"/>
    </xf>
    <xf numFmtId="0" fontId="27" fillId="11" borderId="4" xfId="4"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4" applyFont="1" applyFill="1" applyBorder="1" applyAlignment="1" applyProtection="1">
      <alignment horizontal="right" vertical="center"/>
      <protection locked="0"/>
    </xf>
    <xf numFmtId="0" fontId="3" fillId="11" borderId="2" xfId="4" applyFont="1" applyFill="1" applyBorder="1" applyAlignment="1" applyProtection="1">
      <alignment horizontal="right" vertical="center"/>
      <protection locked="0"/>
    </xf>
    <xf numFmtId="0" fontId="27" fillId="10" borderId="0" xfId="0" applyFont="1" applyFill="1" applyProtection="1">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3" fillId="11" borderId="4" xfId="4" applyFont="1" applyFill="1" applyBorder="1" applyAlignment="1" applyProtection="1">
      <alignment horizontal="right" vertical="center"/>
      <protection locked="0"/>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5" applyFont="1" applyAlignment="1" applyProtection="1">
      <alignment horizontal="center" vertical="top" wrapText="1"/>
      <protection locked="0"/>
    </xf>
    <xf numFmtId="0" fontId="1" fillId="0" borderId="0" xfId="5" applyAlignment="1" applyProtection="1">
      <alignment horizontal="center"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42" fillId="10" borderId="0" xfId="6" applyFont="1" applyFill="1" applyAlignment="1">
      <alignment horizontal="left" vertical="center" wrapText="1"/>
    </xf>
    <xf numFmtId="0" fontId="2" fillId="10" borderId="0" xfId="6" applyFont="1" applyFill="1" applyAlignment="1">
      <alignment horizontal="left" vertical="center" wrapText="1"/>
    </xf>
    <xf numFmtId="3" fontId="2" fillId="10" borderId="0" xfId="6" applyNumberFormat="1" applyFont="1" applyFill="1" applyAlignment="1">
      <alignment horizontal="right" vertical="center"/>
    </xf>
    <xf numFmtId="0" fontId="2" fillId="10" borderId="0" xfId="6" applyFont="1" applyFill="1" applyAlignment="1">
      <alignment horizontal="center" vertical="center" wrapText="1"/>
    </xf>
    <xf numFmtId="0" fontId="2" fillId="10" borderId="32" xfId="6" applyFont="1" applyFill="1" applyBorder="1" applyAlignment="1">
      <alignment horizontal="center" vertical="center" wrapText="1"/>
    </xf>
    <xf numFmtId="0" fontId="2" fillId="10" borderId="36" xfId="6" applyFont="1" applyFill="1" applyBorder="1" applyAlignment="1">
      <alignment horizontal="left" vertical="center"/>
    </xf>
    <xf numFmtId="0" fontId="2" fillId="10" borderId="32" xfId="6" applyFont="1" applyFill="1" applyBorder="1" applyAlignment="1">
      <alignment horizontal="left" vertical="center" wrapText="1"/>
    </xf>
    <xf numFmtId="0" fontId="2" fillId="10" borderId="0" xfId="6" applyFont="1" applyFill="1" applyAlignment="1">
      <alignment horizontal="left" wrapText="1"/>
    </xf>
    <xf numFmtId="0" fontId="2" fillId="10" borderId="37" xfId="6" applyFont="1" applyFill="1" applyBorder="1" applyAlignment="1">
      <alignment horizontal="center" vertical="center" wrapText="1"/>
    </xf>
    <xf numFmtId="0" fontId="2" fillId="10" borderId="38" xfId="6" applyFont="1" applyFill="1" applyBorder="1" applyAlignment="1">
      <alignment horizontal="center" vertical="center" wrapText="1"/>
    </xf>
    <xf numFmtId="0" fontId="2" fillId="10" borderId="38" xfId="6" applyFont="1" applyFill="1" applyBorder="1" applyAlignment="1">
      <alignment horizontal="left" vertical="center"/>
    </xf>
    <xf numFmtId="0" fontId="1" fillId="10" borderId="0" xfId="0" applyFont="1" applyFill="1" applyAlignment="1">
      <alignment horizontal="left" wrapText="1"/>
    </xf>
    <xf numFmtId="0" fontId="1" fillId="0" borderId="0" xfId="0" applyFont="1" applyAlignment="1">
      <alignment horizontal="left" vertical="top" wrapText="1"/>
    </xf>
    <xf numFmtId="0" fontId="2" fillId="10" borderId="33" xfId="6" applyFont="1" applyFill="1" applyBorder="1" applyAlignment="1">
      <alignment horizontal="left" vertical="center" wrapText="1"/>
    </xf>
    <xf numFmtId="0" fontId="2" fillId="10" borderId="35" xfId="6" applyFont="1" applyFill="1" applyBorder="1" applyAlignment="1">
      <alignment horizontal="left" vertical="center"/>
    </xf>
  </cellXfs>
  <cellStyles count="7">
    <cellStyle name="Hyperlink 2" xfId="2" xr:uid="{00000000-0005-0000-0000-000000000000}"/>
    <cellStyle name="Normal" xfId="0" builtinId="0"/>
    <cellStyle name="Normal 2" xfId="3" xr:uid="{00000000-0005-0000-0000-000002000000}"/>
    <cellStyle name="Normal 2 2 2" xfId="5" xr:uid="{B6B310B8-A025-41E0-B576-C8FA46D39630}"/>
    <cellStyle name="Normal 3" xfId="4" xr:uid="{CE3D56C2-9BC2-47EE-A154-013A49A3AB7C}"/>
    <cellStyle name="Normal 4" xfId="6" xr:uid="{BD94DAF6-302E-46D1-8ED0-8362AC4AEC7F}"/>
    <cellStyle name="Style 1" xfId="1" xr:uid="{00000000-0005-0000-0000-000003000000}"/>
  </cellStyles>
  <dxfs count="2">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zarsadriafas/Zajednicki%20dokumenti/PROJEKTI/HRVATSKA/VJE&#352;TA&#268;ENJE%20I%20OSTALO/Villa%20Dubrovnik%20i%20DMH%20-%20konsolidacija/Konsolidacija%20FY21/Villa%20Dubrovnik%20i%20DMH_Databook_GF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zan 2020"/>
      <sheetName val="VD &gt;&gt;"/>
      <sheetName val="BB6M20_VD"/>
      <sheetName val="BB6M21_VD"/>
      <sheetName val="BB9M20_VD"/>
      <sheetName val="BB9M21_VD"/>
      <sheetName val="BB6M21_DMH"/>
      <sheetName val="BB8M21_VD"/>
      <sheetName val="BB9M20_kons"/>
      <sheetName val="BB9M21_kons"/>
      <sheetName val="RDG (2)"/>
      <sheetName val="Bilanca FY21_DMH"/>
      <sheetName val="RDG_FY21_DMH"/>
      <sheetName val="RDG 9-12M21_DMH"/>
      <sheetName val="Bilanca 9M21_kons_round"/>
      <sheetName val="Bilanca FY21_VD_round"/>
      <sheetName val="RDG FY21 kons_model"/>
      <sheetName val="Bilanca FY21 kons_model"/>
      <sheetName val="RDG FY21_VD_round"/>
      <sheetName val="RDG_GFI"/>
      <sheetName val="Bilanca_GFI"/>
      <sheetName val="BB20_kons"/>
      <sheetName val="BB21_kons"/>
      <sheetName val="RDG 4Q21_VD"/>
      <sheetName val="Bilanca FY21_VD"/>
      <sheetName val="RDG FY21_VD"/>
      <sheetName val="Sheet5"/>
      <sheetName val="NT FY21_kons"/>
      <sheetName val="NT FY21_VD"/>
      <sheetName val="NT FY21_VD_round"/>
      <sheetName val="NT_I (2)"/>
      <sheetName val="Izračun novčanog toka"/>
      <sheetName val="PPA tablica"/>
      <sheetName val="AOP code_DMH"/>
      <sheetName val="RDG 4Q21_DMH"/>
      <sheetName val="BB8M21"/>
      <sheetName val="BB20_VD"/>
      <sheetName val="BB21_VD_Novo"/>
      <sheetName val="BB21_DMH"/>
      <sheetName val="NT FY21_kons_round"/>
      <sheetName val="Izačun CF_kons"/>
      <sheetName val="BB4Q21_VD_NOVO"/>
      <sheetName val="BB4Q21_kons"/>
      <sheetName val="RDG 4Q21_kons"/>
      <sheetName val="RDG 4Q21_kons_round"/>
      <sheetName val="DMH 2021"/>
      <sheetName val="DMH PENINSULA"/>
      <sheetName val="BB4Q21_DMH_prometi"/>
      <sheetName val="RDG 9M21_kons_round"/>
      <sheetName val="RDG 4Q_VD_round"/>
      <sheetName val="BB9-12M21_DMH_prometi"/>
      <sheetName val="Bilanca FY20"/>
      <sheetName val="BB21_VD"/>
      <sheetName val="BB3Q20_v2"/>
      <sheetName val="BB3Q21_v2"/>
      <sheetName val="4Q20_VD"/>
      <sheetName val="4Q21_VD"/>
      <sheetName val="BB4Q21_VD"/>
      <sheetName val="AOP code_VD"/>
      <sheetName val="AOP_VD"/>
      <sheetName val="Bilanca FY19-9M20"/>
      <sheetName val="Bilanca FY19-9M20 (2)"/>
      <sheetName val="Sheet9"/>
      <sheetName val="Bilanca_TFI_POD"/>
      <sheetName val="Bilanca_VD_report"/>
      <sheetName val="TFI-POD 3Q21"/>
      <sheetName val="RDG_TFI_POD"/>
      <sheetName val="NT_I"/>
      <sheetName val="DMH_kapital 30.9.2021"/>
      <sheetName val="RDG 3Q21_VD"/>
      <sheetName val="RDG 3Q21_VD_round"/>
      <sheetName val="Bilanca 9M21_VD"/>
      <sheetName val="RDG 9M21_VD"/>
      <sheetName val="Bilanca 9M21 VD NOVO"/>
      <sheetName val="RDG 9M21 VD NOVO"/>
      <sheetName val="Prometi 8M21_DMH"/>
      <sheetName val="koncesija DMH PENINSULA"/>
      <sheetName val="koncesija DMH 2021"/>
      <sheetName val="Cash flow_VD"/>
      <sheetName val="RDG_VD_report"/>
      <sheetName val="RDG_kons_report"/>
      <sheetName val="Bilanca_kons_report"/>
      <sheetName val="Bilanca 9M21_kons"/>
      <sheetName val="RDG 9M21_kons"/>
      <sheetName val="Sheet8"/>
      <sheetName val="Sheet7"/>
      <sheetName val="BB3Q20"/>
      <sheetName val="BB3Q21"/>
      <sheetName val="RDG3Q20"/>
      <sheetName val="RDG3Q21"/>
      <sheetName val="RDG 9M21"/>
      <sheetName val="Bilanca 9M21"/>
      <sheetName val="DMH &gt;&gt;&gt;"/>
      <sheetName val="BB2020_DMH"/>
      <sheetName val="BB19_DMH_saldo"/>
      <sheetName val="BB9M20_DMH"/>
      <sheetName val="Promet 2020 DMH"/>
      <sheetName val="BB20_DMH_saldo"/>
      <sheetName val="BB9M21_DMH"/>
      <sheetName val="BB9M21_DMH_promet"/>
      <sheetName val="Bilanca"/>
      <sheetName val="RDG"/>
      <sheetName val="CF"/>
      <sheetName val="Sheet2"/>
      <sheetName val="DCF metoda"/>
      <sheetName val="WACC"/>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activeCell="O4" sqref="O4"/>
    </sheetView>
  </sheetViews>
  <sheetFormatPr defaultRowHeight="12.75" x14ac:dyDescent="0.2"/>
  <cols>
    <col min="9" max="9" width="13.42578125" customWidth="1"/>
  </cols>
  <sheetData>
    <row r="1" spans="1:10" ht="15.75" x14ac:dyDescent="0.2">
      <c r="A1" s="187"/>
      <c r="B1" s="188"/>
      <c r="C1" s="188"/>
      <c r="D1" s="14"/>
      <c r="E1" s="14"/>
      <c r="F1" s="14"/>
      <c r="G1" s="14"/>
      <c r="H1" s="14"/>
      <c r="I1" s="14"/>
      <c r="J1" s="15"/>
    </row>
    <row r="2" spans="1:10" ht="14.45" customHeight="1" x14ac:dyDescent="0.2">
      <c r="A2" s="189" t="s">
        <v>317</v>
      </c>
      <c r="B2" s="190"/>
      <c r="C2" s="190"/>
      <c r="D2" s="190"/>
      <c r="E2" s="190"/>
      <c r="F2" s="190"/>
      <c r="G2" s="190"/>
      <c r="H2" s="190"/>
      <c r="I2" s="190"/>
      <c r="J2" s="191"/>
    </row>
    <row r="3" spans="1:10" ht="15" x14ac:dyDescent="0.2">
      <c r="A3" s="48"/>
      <c r="B3" s="49"/>
      <c r="C3" s="49"/>
      <c r="D3" s="49"/>
      <c r="E3" s="49"/>
      <c r="F3" s="49"/>
      <c r="G3" s="49"/>
      <c r="H3" s="49"/>
      <c r="I3" s="49"/>
      <c r="J3" s="50"/>
    </row>
    <row r="4" spans="1:10" ht="33.6" customHeight="1" x14ac:dyDescent="0.2">
      <c r="A4" s="192" t="s">
        <v>302</v>
      </c>
      <c r="B4" s="193"/>
      <c r="C4" s="193"/>
      <c r="D4" s="193"/>
      <c r="E4" s="194">
        <v>44562</v>
      </c>
      <c r="F4" s="195"/>
      <c r="G4" s="56" t="s">
        <v>0</v>
      </c>
      <c r="H4" s="194" t="s">
        <v>463</v>
      </c>
      <c r="I4" s="195"/>
      <c r="J4" s="16"/>
    </row>
    <row r="5" spans="1:10" s="61" customFormat="1" ht="10.15" customHeight="1" x14ac:dyDescent="0.25">
      <c r="A5" s="196"/>
      <c r="B5" s="197"/>
      <c r="C5" s="197"/>
      <c r="D5" s="197"/>
      <c r="E5" s="197"/>
      <c r="F5" s="197"/>
      <c r="G5" s="197"/>
      <c r="H5" s="197"/>
      <c r="I5" s="197"/>
      <c r="J5" s="198"/>
    </row>
    <row r="6" spans="1:10" ht="20.45" customHeight="1" x14ac:dyDescent="0.2">
      <c r="A6" s="51"/>
      <c r="B6" s="62" t="s">
        <v>322</v>
      </c>
      <c r="C6" s="52"/>
      <c r="D6" s="52"/>
      <c r="E6" s="92">
        <v>2022</v>
      </c>
      <c r="F6" s="63"/>
      <c r="G6" s="56"/>
      <c r="H6" s="63"/>
      <c r="I6" s="63"/>
      <c r="J6" s="25"/>
    </row>
    <row r="7" spans="1:10" s="65" customFormat="1" ht="10.9" customHeight="1" x14ac:dyDescent="0.2">
      <c r="A7" s="51"/>
      <c r="B7" s="52"/>
      <c r="C7" s="52"/>
      <c r="D7" s="52"/>
      <c r="E7" s="64"/>
      <c r="F7" s="64"/>
      <c r="G7" s="56"/>
      <c r="H7" s="64"/>
      <c r="I7" s="64"/>
      <c r="J7" s="25"/>
    </row>
    <row r="8" spans="1:10" ht="37.9" customHeight="1" x14ac:dyDescent="0.2">
      <c r="A8" s="201" t="s">
        <v>323</v>
      </c>
      <c r="B8" s="202"/>
      <c r="C8" s="202"/>
      <c r="D8" s="202"/>
      <c r="E8" s="202"/>
      <c r="F8" s="202"/>
      <c r="G8" s="202"/>
      <c r="H8" s="202"/>
      <c r="I8" s="202"/>
      <c r="J8" s="17"/>
    </row>
    <row r="9" spans="1:10" ht="14.25" x14ac:dyDescent="0.2">
      <c r="A9" s="18"/>
      <c r="B9" s="45"/>
      <c r="C9" s="45"/>
      <c r="D9" s="45"/>
      <c r="E9" s="200"/>
      <c r="F9" s="200"/>
      <c r="G9" s="170"/>
      <c r="H9" s="170"/>
      <c r="I9" s="54"/>
      <c r="J9" s="55"/>
    </row>
    <row r="10" spans="1:10" ht="25.9" customHeight="1" x14ac:dyDescent="0.2">
      <c r="A10" s="203" t="s">
        <v>303</v>
      </c>
      <c r="B10" s="204"/>
      <c r="C10" s="205" t="s">
        <v>444</v>
      </c>
      <c r="D10" s="206"/>
      <c r="E10" s="46"/>
      <c r="F10" s="207" t="s">
        <v>324</v>
      </c>
      <c r="G10" s="208"/>
      <c r="H10" s="209" t="s">
        <v>445</v>
      </c>
      <c r="I10" s="210"/>
      <c r="J10" s="19"/>
    </row>
    <row r="11" spans="1:10" ht="15.6" customHeight="1" x14ac:dyDescent="0.2">
      <c r="A11" s="18"/>
      <c r="B11" s="45"/>
      <c r="C11" s="45"/>
      <c r="D11" s="45"/>
      <c r="E11" s="199"/>
      <c r="F11" s="199"/>
      <c r="G11" s="199"/>
      <c r="H11" s="199"/>
      <c r="I11" s="47"/>
      <c r="J11" s="19"/>
    </row>
    <row r="12" spans="1:10" ht="21" customHeight="1" x14ac:dyDescent="0.2">
      <c r="A12" s="171" t="s">
        <v>318</v>
      </c>
      <c r="B12" s="204"/>
      <c r="C12" s="205" t="s">
        <v>446</v>
      </c>
      <c r="D12" s="206"/>
      <c r="E12" s="213"/>
      <c r="F12" s="199"/>
      <c r="G12" s="199"/>
      <c r="H12" s="199"/>
      <c r="I12" s="47"/>
      <c r="J12" s="19"/>
    </row>
    <row r="13" spans="1:10" ht="10.9" customHeight="1" x14ac:dyDescent="0.2">
      <c r="A13" s="46"/>
      <c r="B13" s="47"/>
      <c r="C13" s="45"/>
      <c r="D13" s="45"/>
      <c r="E13" s="170"/>
      <c r="F13" s="170"/>
      <c r="G13" s="170"/>
      <c r="H13" s="170"/>
      <c r="I13" s="45"/>
      <c r="J13" s="20"/>
    </row>
    <row r="14" spans="1:10" ht="22.9" customHeight="1" x14ac:dyDescent="0.2">
      <c r="A14" s="171" t="s">
        <v>304</v>
      </c>
      <c r="B14" s="214"/>
      <c r="C14" s="205" t="s">
        <v>447</v>
      </c>
      <c r="D14" s="206"/>
      <c r="E14" s="211"/>
      <c r="F14" s="212"/>
      <c r="G14" s="60" t="s">
        <v>325</v>
      </c>
      <c r="H14" s="209" t="s">
        <v>449</v>
      </c>
      <c r="I14" s="210"/>
      <c r="J14" s="57"/>
    </row>
    <row r="15" spans="1:10" ht="14.45" customHeight="1" x14ac:dyDescent="0.2">
      <c r="A15" s="46"/>
      <c r="B15" s="47"/>
      <c r="C15" s="45"/>
      <c r="D15" s="45"/>
      <c r="E15" s="170"/>
      <c r="F15" s="170"/>
      <c r="G15" s="170"/>
      <c r="H15" s="170"/>
      <c r="I15" s="45"/>
      <c r="J15" s="20"/>
    </row>
    <row r="16" spans="1:10" ht="13.15" customHeight="1" x14ac:dyDescent="0.2">
      <c r="A16" s="171" t="s">
        <v>326</v>
      </c>
      <c r="B16" s="214"/>
      <c r="C16" s="205" t="s">
        <v>448</v>
      </c>
      <c r="D16" s="206"/>
      <c r="E16" s="53"/>
      <c r="F16" s="53"/>
      <c r="G16" s="53"/>
      <c r="H16" s="53"/>
      <c r="I16" s="53"/>
      <c r="J16" s="57"/>
    </row>
    <row r="17" spans="1:10" ht="14.45" customHeight="1" x14ac:dyDescent="0.2">
      <c r="A17" s="215"/>
      <c r="B17" s="216"/>
      <c r="C17" s="216"/>
      <c r="D17" s="216"/>
      <c r="E17" s="216"/>
      <c r="F17" s="216"/>
      <c r="G17" s="216"/>
      <c r="H17" s="216"/>
      <c r="I17" s="216"/>
      <c r="J17" s="217"/>
    </row>
    <row r="18" spans="1:10" x14ac:dyDescent="0.2">
      <c r="A18" s="203" t="s">
        <v>305</v>
      </c>
      <c r="B18" s="204"/>
      <c r="C18" s="218" t="s">
        <v>450</v>
      </c>
      <c r="D18" s="219"/>
      <c r="E18" s="219"/>
      <c r="F18" s="219"/>
      <c r="G18" s="219"/>
      <c r="H18" s="219"/>
      <c r="I18" s="219"/>
      <c r="J18" s="220"/>
    </row>
    <row r="19" spans="1:10" ht="14.25" x14ac:dyDescent="0.2">
      <c r="A19" s="18"/>
      <c r="B19" s="45"/>
      <c r="C19" s="59"/>
      <c r="D19" s="45"/>
      <c r="E19" s="170"/>
      <c r="F19" s="170"/>
      <c r="G19" s="170"/>
      <c r="H19" s="170"/>
      <c r="I19" s="45"/>
      <c r="J19" s="20"/>
    </row>
    <row r="20" spans="1:10" ht="14.25" x14ac:dyDescent="0.2">
      <c r="A20" s="203" t="s">
        <v>306</v>
      </c>
      <c r="B20" s="204"/>
      <c r="C20" s="209">
        <v>20000</v>
      </c>
      <c r="D20" s="210"/>
      <c r="E20" s="170"/>
      <c r="F20" s="170"/>
      <c r="G20" s="218" t="s">
        <v>451</v>
      </c>
      <c r="H20" s="219"/>
      <c r="I20" s="219"/>
      <c r="J20" s="220"/>
    </row>
    <row r="21" spans="1:10" ht="14.25" x14ac:dyDescent="0.2">
      <c r="A21" s="18"/>
      <c r="B21" s="45"/>
      <c r="C21" s="45"/>
      <c r="D21" s="45"/>
      <c r="E21" s="170"/>
      <c r="F21" s="170"/>
      <c r="G21" s="170"/>
      <c r="H21" s="170"/>
      <c r="I21" s="45"/>
      <c r="J21" s="20"/>
    </row>
    <row r="22" spans="1:10" x14ac:dyDescent="0.2">
      <c r="A22" s="203" t="s">
        <v>307</v>
      </c>
      <c r="B22" s="204"/>
      <c r="C22" s="218" t="s">
        <v>452</v>
      </c>
      <c r="D22" s="219"/>
      <c r="E22" s="219"/>
      <c r="F22" s="219"/>
      <c r="G22" s="219"/>
      <c r="H22" s="219"/>
      <c r="I22" s="219"/>
      <c r="J22" s="220"/>
    </row>
    <row r="23" spans="1:10" ht="14.25" x14ac:dyDescent="0.2">
      <c r="A23" s="18"/>
      <c r="B23" s="45"/>
      <c r="C23" s="45"/>
      <c r="D23" s="45"/>
      <c r="E23" s="170"/>
      <c r="F23" s="170"/>
      <c r="G23" s="170"/>
      <c r="H23" s="170"/>
      <c r="I23" s="45"/>
      <c r="J23" s="20"/>
    </row>
    <row r="24" spans="1:10" ht="14.25" x14ac:dyDescent="0.2">
      <c r="A24" s="203" t="s">
        <v>308</v>
      </c>
      <c r="B24" s="204"/>
      <c r="C24" s="221" t="s">
        <v>453</v>
      </c>
      <c r="D24" s="222"/>
      <c r="E24" s="222"/>
      <c r="F24" s="222"/>
      <c r="G24" s="222"/>
      <c r="H24" s="222"/>
      <c r="I24" s="222"/>
      <c r="J24" s="223"/>
    </row>
    <row r="25" spans="1:10" ht="14.25" x14ac:dyDescent="0.2">
      <c r="A25" s="18"/>
      <c r="B25" s="45"/>
      <c r="C25" s="59"/>
      <c r="D25" s="45"/>
      <c r="E25" s="170"/>
      <c r="F25" s="170"/>
      <c r="G25" s="170"/>
      <c r="H25" s="170"/>
      <c r="I25" s="45"/>
      <c r="J25" s="20"/>
    </row>
    <row r="26" spans="1:10" ht="14.25" x14ac:dyDescent="0.2">
      <c r="A26" s="203" t="s">
        <v>309</v>
      </c>
      <c r="B26" s="204"/>
      <c r="C26" s="221" t="s">
        <v>454</v>
      </c>
      <c r="D26" s="222"/>
      <c r="E26" s="222"/>
      <c r="F26" s="222"/>
      <c r="G26" s="222"/>
      <c r="H26" s="222"/>
      <c r="I26" s="222"/>
      <c r="J26" s="223"/>
    </row>
    <row r="27" spans="1:10" ht="13.9" customHeight="1" x14ac:dyDescent="0.2">
      <c r="A27" s="18"/>
      <c r="B27" s="45"/>
      <c r="C27" s="59"/>
      <c r="D27" s="45"/>
      <c r="E27" s="170"/>
      <c r="F27" s="170"/>
      <c r="G27" s="170"/>
      <c r="H27" s="170"/>
      <c r="I27" s="45"/>
      <c r="J27" s="20"/>
    </row>
    <row r="28" spans="1:10" ht="22.9" customHeight="1" x14ac:dyDescent="0.2">
      <c r="A28" s="171" t="s">
        <v>319</v>
      </c>
      <c r="B28" s="204"/>
      <c r="C28" s="94">
        <v>66</v>
      </c>
      <c r="D28" s="21"/>
      <c r="E28" s="178"/>
      <c r="F28" s="178"/>
      <c r="G28" s="178"/>
      <c r="H28" s="178"/>
      <c r="I28" s="224"/>
      <c r="J28" s="225"/>
    </row>
    <row r="29" spans="1:10" ht="14.25" x14ac:dyDescent="0.2">
      <c r="A29" s="18"/>
      <c r="B29" s="45"/>
      <c r="C29" s="45"/>
      <c r="D29" s="45"/>
      <c r="E29" s="170"/>
      <c r="F29" s="170"/>
      <c r="G29" s="170"/>
      <c r="H29" s="170"/>
      <c r="I29" s="45"/>
      <c r="J29" s="20"/>
    </row>
    <row r="30" spans="1:10" ht="15" x14ac:dyDescent="0.2">
      <c r="A30" s="203" t="s">
        <v>310</v>
      </c>
      <c r="B30" s="204"/>
      <c r="C30" s="73" t="s">
        <v>328</v>
      </c>
      <c r="D30" s="226" t="s">
        <v>327</v>
      </c>
      <c r="E30" s="182"/>
      <c r="F30" s="182"/>
      <c r="G30" s="182"/>
      <c r="H30" s="66" t="s">
        <v>328</v>
      </c>
      <c r="I30" s="67" t="s">
        <v>329</v>
      </c>
      <c r="J30" s="68"/>
    </row>
    <row r="31" spans="1:10" x14ac:dyDescent="0.2">
      <c r="A31" s="203"/>
      <c r="B31" s="204"/>
      <c r="C31" s="22"/>
      <c r="D31" s="56"/>
      <c r="E31" s="212"/>
      <c r="F31" s="212"/>
      <c r="G31" s="212"/>
      <c r="H31" s="212"/>
      <c r="I31" s="227"/>
      <c r="J31" s="228"/>
    </row>
    <row r="32" spans="1:10" x14ac:dyDescent="0.2">
      <c r="A32" s="203" t="s">
        <v>320</v>
      </c>
      <c r="B32" s="204"/>
      <c r="C32" s="33" t="s">
        <v>332</v>
      </c>
      <c r="D32" s="226" t="s">
        <v>330</v>
      </c>
      <c r="E32" s="182"/>
      <c r="F32" s="182"/>
      <c r="G32" s="182"/>
      <c r="H32" s="69" t="s">
        <v>331</v>
      </c>
      <c r="I32" s="70" t="s">
        <v>332</v>
      </c>
      <c r="J32" s="71"/>
    </row>
    <row r="33" spans="1:10" ht="14.25" x14ac:dyDescent="0.2">
      <c r="A33" s="18"/>
      <c r="B33" s="45"/>
      <c r="C33" s="45"/>
      <c r="D33" s="45"/>
      <c r="E33" s="170"/>
      <c r="F33" s="170"/>
      <c r="G33" s="170"/>
      <c r="H33" s="170"/>
      <c r="I33" s="45"/>
      <c r="J33" s="20"/>
    </row>
    <row r="34" spans="1:10" x14ac:dyDescent="0.2">
      <c r="A34" s="226" t="s">
        <v>321</v>
      </c>
      <c r="B34" s="182"/>
      <c r="C34" s="182"/>
      <c r="D34" s="182"/>
      <c r="E34" s="182" t="s">
        <v>311</v>
      </c>
      <c r="F34" s="182"/>
      <c r="G34" s="182"/>
      <c r="H34" s="182"/>
      <c r="I34" s="182"/>
      <c r="J34" s="23" t="s">
        <v>312</v>
      </c>
    </row>
    <row r="35" spans="1:10" ht="14.25" x14ac:dyDescent="0.2">
      <c r="A35" s="18"/>
      <c r="B35" s="45"/>
      <c r="C35" s="45"/>
      <c r="D35" s="45"/>
      <c r="E35" s="170"/>
      <c r="F35" s="170"/>
      <c r="G35" s="170"/>
      <c r="H35" s="170"/>
      <c r="I35" s="45"/>
      <c r="J35" s="55"/>
    </row>
    <row r="36" spans="1:10" x14ac:dyDescent="0.2">
      <c r="A36" s="229" t="s">
        <v>462</v>
      </c>
      <c r="B36" s="230"/>
      <c r="C36" s="230"/>
      <c r="D36" s="230"/>
      <c r="E36" s="229" t="s">
        <v>455</v>
      </c>
      <c r="F36" s="230"/>
      <c r="G36" s="230"/>
      <c r="H36" s="230"/>
      <c r="I36" s="236"/>
      <c r="J36" s="93" t="s">
        <v>456</v>
      </c>
    </row>
    <row r="37" spans="1:10" ht="14.25" x14ac:dyDescent="0.2">
      <c r="A37" s="18"/>
      <c r="B37" s="45"/>
      <c r="C37" s="59"/>
      <c r="D37" s="237"/>
      <c r="E37" s="237"/>
      <c r="F37" s="237"/>
      <c r="G37" s="237"/>
      <c r="H37" s="237"/>
      <c r="I37" s="237"/>
      <c r="J37" s="20"/>
    </row>
    <row r="38" spans="1:10" x14ac:dyDescent="0.2">
      <c r="A38" s="232"/>
      <c r="B38" s="233"/>
      <c r="C38" s="233"/>
      <c r="D38" s="234"/>
      <c r="E38" s="232"/>
      <c r="F38" s="233"/>
      <c r="G38" s="233"/>
      <c r="H38" s="233"/>
      <c r="I38" s="234"/>
      <c r="J38" s="33"/>
    </row>
    <row r="39" spans="1:10" ht="14.25" x14ac:dyDescent="0.2">
      <c r="A39" s="18"/>
      <c r="B39" s="45"/>
      <c r="C39" s="59"/>
      <c r="D39" s="58"/>
      <c r="E39" s="237"/>
      <c r="F39" s="237"/>
      <c r="G39" s="237"/>
      <c r="H39" s="237"/>
      <c r="I39" s="47"/>
      <c r="J39" s="20"/>
    </row>
    <row r="40" spans="1:10" x14ac:dyDescent="0.2">
      <c r="A40" s="232"/>
      <c r="B40" s="233"/>
      <c r="C40" s="233"/>
      <c r="D40" s="234"/>
      <c r="E40" s="232"/>
      <c r="F40" s="233"/>
      <c r="G40" s="233"/>
      <c r="H40" s="233"/>
      <c r="I40" s="234"/>
      <c r="J40" s="33"/>
    </row>
    <row r="41" spans="1:10" ht="14.25" x14ac:dyDescent="0.2">
      <c r="A41" s="18"/>
      <c r="B41" s="45"/>
      <c r="C41" s="59"/>
      <c r="D41" s="58"/>
      <c r="E41" s="58"/>
      <c r="F41" s="58"/>
      <c r="G41" s="58"/>
      <c r="H41" s="58"/>
      <c r="I41" s="47"/>
      <c r="J41" s="20"/>
    </row>
    <row r="42" spans="1:10" x14ac:dyDescent="0.2">
      <c r="A42" s="232"/>
      <c r="B42" s="233"/>
      <c r="C42" s="233"/>
      <c r="D42" s="234"/>
      <c r="E42" s="232"/>
      <c r="F42" s="233"/>
      <c r="G42" s="233"/>
      <c r="H42" s="233"/>
      <c r="I42" s="234"/>
      <c r="J42" s="33"/>
    </row>
    <row r="43" spans="1:10" ht="14.25" x14ac:dyDescent="0.2">
      <c r="A43" s="24"/>
      <c r="B43" s="59"/>
      <c r="C43" s="235"/>
      <c r="D43" s="235"/>
      <c r="E43" s="170"/>
      <c r="F43" s="170"/>
      <c r="G43" s="235"/>
      <c r="H43" s="235"/>
      <c r="I43" s="235"/>
      <c r="J43" s="20"/>
    </row>
    <row r="44" spans="1:10" x14ac:dyDescent="0.2">
      <c r="A44" s="232"/>
      <c r="B44" s="233"/>
      <c r="C44" s="233"/>
      <c r="D44" s="234"/>
      <c r="E44" s="232"/>
      <c r="F44" s="233"/>
      <c r="G44" s="233"/>
      <c r="H44" s="233"/>
      <c r="I44" s="234"/>
      <c r="J44" s="33"/>
    </row>
    <row r="45" spans="1:10" ht="14.25" x14ac:dyDescent="0.2">
      <c r="A45" s="24"/>
      <c r="B45" s="59"/>
      <c r="C45" s="59"/>
      <c r="D45" s="45"/>
      <c r="E45" s="231"/>
      <c r="F45" s="231"/>
      <c r="G45" s="235"/>
      <c r="H45" s="235"/>
      <c r="I45" s="45"/>
      <c r="J45" s="20"/>
    </row>
    <row r="46" spans="1:10" x14ac:dyDescent="0.2">
      <c r="A46" s="232"/>
      <c r="B46" s="233"/>
      <c r="C46" s="233"/>
      <c r="D46" s="234"/>
      <c r="E46" s="232"/>
      <c r="F46" s="233"/>
      <c r="G46" s="233"/>
      <c r="H46" s="233"/>
      <c r="I46" s="234"/>
      <c r="J46" s="33"/>
    </row>
    <row r="47" spans="1:10" ht="14.25" x14ac:dyDescent="0.2">
      <c r="A47" s="24"/>
      <c r="B47" s="59"/>
      <c r="C47" s="59"/>
      <c r="D47" s="45"/>
      <c r="E47" s="170"/>
      <c r="F47" s="170"/>
      <c r="G47" s="235"/>
      <c r="H47" s="235"/>
      <c r="I47" s="45"/>
      <c r="J47" s="72" t="s">
        <v>333</v>
      </c>
    </row>
    <row r="48" spans="1:10" ht="14.25" x14ac:dyDescent="0.2">
      <c r="A48" s="24"/>
      <c r="B48" s="59"/>
      <c r="C48" s="59"/>
      <c r="D48" s="45"/>
      <c r="E48" s="170"/>
      <c r="F48" s="170"/>
      <c r="G48" s="235"/>
      <c r="H48" s="235"/>
      <c r="I48" s="45"/>
      <c r="J48" s="72" t="s">
        <v>334</v>
      </c>
    </row>
    <row r="49" spans="1:10" ht="14.45" customHeight="1" x14ac:dyDescent="0.2">
      <c r="A49" s="171" t="s">
        <v>313</v>
      </c>
      <c r="B49" s="172"/>
      <c r="C49" s="209" t="s">
        <v>334</v>
      </c>
      <c r="D49" s="210"/>
      <c r="E49" s="238" t="s">
        <v>335</v>
      </c>
      <c r="F49" s="239"/>
      <c r="G49" s="240"/>
      <c r="H49" s="241"/>
      <c r="I49" s="241"/>
      <c r="J49" s="242"/>
    </row>
    <row r="50" spans="1:10" ht="14.25" x14ac:dyDescent="0.2">
      <c r="A50" s="24"/>
      <c r="B50" s="59"/>
      <c r="C50" s="235"/>
      <c r="D50" s="235"/>
      <c r="E50" s="170"/>
      <c r="F50" s="170"/>
      <c r="G50" s="176" t="s">
        <v>336</v>
      </c>
      <c r="H50" s="176"/>
      <c r="I50" s="176"/>
      <c r="J50" s="25"/>
    </row>
    <row r="51" spans="1:10" ht="13.9" customHeight="1" x14ac:dyDescent="0.2">
      <c r="A51" s="171" t="s">
        <v>314</v>
      </c>
      <c r="B51" s="172"/>
      <c r="C51" s="218" t="s">
        <v>457</v>
      </c>
      <c r="D51" s="219"/>
      <c r="E51" s="219"/>
      <c r="F51" s="219"/>
      <c r="G51" s="219"/>
      <c r="H51" s="219"/>
      <c r="I51" s="219"/>
      <c r="J51" s="220"/>
    </row>
    <row r="52" spans="1:10" ht="14.25" x14ac:dyDescent="0.2">
      <c r="A52" s="18"/>
      <c r="B52" s="45"/>
      <c r="C52" s="178" t="s">
        <v>315</v>
      </c>
      <c r="D52" s="178"/>
      <c r="E52" s="178"/>
      <c r="F52" s="178"/>
      <c r="G52" s="178"/>
      <c r="H52" s="178"/>
      <c r="I52" s="178"/>
      <c r="J52" s="20"/>
    </row>
    <row r="53" spans="1:10" ht="14.25" x14ac:dyDescent="0.2">
      <c r="A53" s="171" t="s">
        <v>316</v>
      </c>
      <c r="B53" s="172"/>
      <c r="C53" s="179" t="s">
        <v>458</v>
      </c>
      <c r="D53" s="180"/>
      <c r="E53" s="181"/>
      <c r="F53" s="170"/>
      <c r="G53" s="170"/>
      <c r="H53" s="182"/>
      <c r="I53" s="182"/>
      <c r="J53" s="183"/>
    </row>
    <row r="54" spans="1:10" ht="14.25" x14ac:dyDescent="0.2">
      <c r="A54" s="18"/>
      <c r="B54" s="45"/>
      <c r="C54" s="59"/>
      <c r="D54" s="45"/>
      <c r="E54" s="170"/>
      <c r="F54" s="170"/>
      <c r="G54" s="170"/>
      <c r="H54" s="170"/>
      <c r="I54" s="45"/>
      <c r="J54" s="20"/>
    </row>
    <row r="55" spans="1:10" ht="14.45" customHeight="1" x14ac:dyDescent="0.2">
      <c r="A55" s="171" t="s">
        <v>308</v>
      </c>
      <c r="B55" s="172"/>
      <c r="C55" s="184" t="s">
        <v>459</v>
      </c>
      <c r="D55" s="185"/>
      <c r="E55" s="185"/>
      <c r="F55" s="185"/>
      <c r="G55" s="185"/>
      <c r="H55" s="185"/>
      <c r="I55" s="185"/>
      <c r="J55" s="186"/>
    </row>
    <row r="56" spans="1:10" ht="14.25" x14ac:dyDescent="0.2">
      <c r="A56" s="18"/>
      <c r="B56" s="45"/>
      <c r="C56" s="45"/>
      <c r="D56" s="45"/>
      <c r="E56" s="170"/>
      <c r="F56" s="170"/>
      <c r="G56" s="170"/>
      <c r="H56" s="170"/>
      <c r="I56" s="45"/>
      <c r="J56" s="20"/>
    </row>
    <row r="57" spans="1:10" ht="14.25" x14ac:dyDescent="0.2">
      <c r="A57" s="171" t="s">
        <v>337</v>
      </c>
      <c r="B57" s="172"/>
      <c r="C57" s="173" t="s">
        <v>461</v>
      </c>
      <c r="D57" s="174"/>
      <c r="E57" s="174"/>
      <c r="F57" s="174"/>
      <c r="G57" s="174"/>
      <c r="H57" s="174"/>
      <c r="I57" s="174"/>
      <c r="J57" s="175"/>
    </row>
    <row r="58" spans="1:10" ht="14.45" customHeight="1" x14ac:dyDescent="0.2">
      <c r="A58" s="18"/>
      <c r="B58" s="45"/>
      <c r="C58" s="176" t="s">
        <v>338</v>
      </c>
      <c r="D58" s="176"/>
      <c r="E58" s="176"/>
      <c r="F58" s="176"/>
      <c r="G58" s="45"/>
      <c r="H58" s="45"/>
      <c r="I58" s="45"/>
      <c r="J58" s="20"/>
    </row>
    <row r="59" spans="1:10" ht="14.25" x14ac:dyDescent="0.2">
      <c r="A59" s="171" t="s">
        <v>339</v>
      </c>
      <c r="B59" s="172"/>
      <c r="C59" s="173" t="s">
        <v>464</v>
      </c>
      <c r="D59" s="174"/>
      <c r="E59" s="174"/>
      <c r="F59" s="174"/>
      <c r="G59" s="174"/>
      <c r="H59" s="174"/>
      <c r="I59" s="174"/>
      <c r="J59" s="175"/>
    </row>
    <row r="60" spans="1:10" ht="14.45" customHeight="1" x14ac:dyDescent="0.2">
      <c r="A60" s="26"/>
      <c r="B60" s="27"/>
      <c r="C60" s="177" t="s">
        <v>340</v>
      </c>
      <c r="D60" s="177"/>
      <c r="E60" s="177"/>
      <c r="F60" s="177"/>
      <c r="G60" s="177"/>
      <c r="H60" s="27"/>
      <c r="I60" s="27"/>
      <c r="J60" s="28"/>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47" zoomScaleNormal="100" zoomScaleSheetLayoutView="110" workbookViewId="0">
      <selection activeCell="Q47" sqref="Q47"/>
    </sheetView>
  </sheetViews>
  <sheetFormatPr defaultColWidth="8.85546875" defaultRowHeight="12.75" x14ac:dyDescent="0.2"/>
  <cols>
    <col min="8" max="9" width="15.7109375" style="32" customWidth="1"/>
    <col min="10" max="10" width="10.28515625" bestFit="1" customWidth="1"/>
  </cols>
  <sheetData>
    <row r="1" spans="1:9" x14ac:dyDescent="0.2">
      <c r="A1" s="251" t="s">
        <v>1</v>
      </c>
      <c r="B1" s="252"/>
      <c r="C1" s="252"/>
      <c r="D1" s="252"/>
      <c r="E1" s="252"/>
      <c r="F1" s="252"/>
      <c r="G1" s="252"/>
      <c r="H1" s="252"/>
      <c r="I1" s="252"/>
    </row>
    <row r="2" spans="1:9" ht="12.75" customHeight="1" x14ac:dyDescent="0.2">
      <c r="A2" s="253" t="s">
        <v>465</v>
      </c>
      <c r="B2" s="254"/>
      <c r="C2" s="254"/>
      <c r="D2" s="254"/>
      <c r="E2" s="254"/>
      <c r="F2" s="254"/>
      <c r="G2" s="254"/>
      <c r="H2" s="254"/>
      <c r="I2" s="254"/>
    </row>
    <row r="3" spans="1:9" x14ac:dyDescent="0.2">
      <c r="A3" s="255" t="s">
        <v>279</v>
      </c>
      <c r="B3" s="255"/>
      <c r="C3" s="255"/>
      <c r="D3" s="255"/>
      <c r="E3" s="255"/>
      <c r="F3" s="255"/>
      <c r="G3" s="255"/>
      <c r="H3" s="255"/>
      <c r="I3" s="255"/>
    </row>
    <row r="4" spans="1:9" ht="12.75" customHeight="1" x14ac:dyDescent="0.2">
      <c r="A4" s="256" t="s">
        <v>460</v>
      </c>
      <c r="B4" s="257"/>
      <c r="C4" s="257"/>
      <c r="D4" s="257"/>
      <c r="E4" s="257"/>
      <c r="F4" s="257"/>
      <c r="G4" s="257"/>
      <c r="H4" s="257"/>
      <c r="I4" s="258"/>
    </row>
    <row r="5" spans="1:9" ht="34.5" thickBot="1" x14ac:dyDescent="0.25">
      <c r="A5" s="262" t="s">
        <v>2</v>
      </c>
      <c r="B5" s="263"/>
      <c r="C5" s="263"/>
      <c r="D5" s="263"/>
      <c r="E5" s="263"/>
      <c r="F5" s="264"/>
      <c r="G5" s="11" t="s">
        <v>104</v>
      </c>
      <c r="H5" s="30" t="s">
        <v>292</v>
      </c>
      <c r="I5" s="31" t="s">
        <v>297</v>
      </c>
    </row>
    <row r="6" spans="1:9" x14ac:dyDescent="0.2">
      <c r="A6" s="259">
        <v>1</v>
      </c>
      <c r="B6" s="260"/>
      <c r="C6" s="260"/>
      <c r="D6" s="260"/>
      <c r="E6" s="260"/>
      <c r="F6" s="261"/>
      <c r="G6" s="12">
        <v>2</v>
      </c>
      <c r="H6" s="13">
        <v>3</v>
      </c>
      <c r="I6" s="13">
        <v>4</v>
      </c>
    </row>
    <row r="7" spans="1:9" x14ac:dyDescent="0.2">
      <c r="A7" s="265"/>
      <c r="B7" s="265"/>
      <c r="C7" s="265"/>
      <c r="D7" s="265"/>
      <c r="E7" s="265"/>
      <c r="F7" s="265"/>
      <c r="G7" s="265"/>
      <c r="H7" s="265"/>
      <c r="I7" s="266"/>
    </row>
    <row r="8" spans="1:9" ht="12.75" customHeight="1" x14ac:dyDescent="0.2">
      <c r="A8" s="244" t="s">
        <v>4</v>
      </c>
      <c r="B8" s="244"/>
      <c r="C8" s="244"/>
      <c r="D8" s="244"/>
      <c r="E8" s="244"/>
      <c r="F8" s="244"/>
      <c r="G8" s="74">
        <v>1</v>
      </c>
      <c r="H8" s="95">
        <v>0</v>
      </c>
      <c r="I8" s="95">
        <v>0</v>
      </c>
    </row>
    <row r="9" spans="1:9" ht="12.75" customHeight="1" x14ac:dyDescent="0.2">
      <c r="A9" s="245" t="s">
        <v>5</v>
      </c>
      <c r="B9" s="245"/>
      <c r="C9" s="245"/>
      <c r="D9" s="245"/>
      <c r="E9" s="245"/>
      <c r="F9" s="245"/>
      <c r="G9" s="76">
        <v>2</v>
      </c>
      <c r="H9" s="77">
        <f>H10+H17+H27+H38+H43</f>
        <v>101964181</v>
      </c>
      <c r="I9" s="77">
        <f>I10+I17+I27+I38+I43</f>
        <v>99705561</v>
      </c>
    </row>
    <row r="10" spans="1:9" ht="12.75" customHeight="1" x14ac:dyDescent="0.2">
      <c r="A10" s="248" t="s">
        <v>6</v>
      </c>
      <c r="B10" s="248"/>
      <c r="C10" s="248"/>
      <c r="D10" s="248"/>
      <c r="E10" s="248"/>
      <c r="F10" s="248"/>
      <c r="G10" s="76">
        <v>3</v>
      </c>
      <c r="H10" s="77">
        <f>H11+H12+H13+H14+H15+H16</f>
        <v>261469</v>
      </c>
      <c r="I10" s="77">
        <f>I11+I12+I13+I14+I15+I16</f>
        <v>203970</v>
      </c>
    </row>
    <row r="11" spans="1:9" ht="12.75" customHeight="1" x14ac:dyDescent="0.2">
      <c r="A11" s="243" t="s">
        <v>7</v>
      </c>
      <c r="B11" s="243"/>
      <c r="C11" s="243"/>
      <c r="D11" s="243"/>
      <c r="E11" s="243"/>
      <c r="F11" s="243"/>
      <c r="G11" s="74">
        <v>4</v>
      </c>
      <c r="H11" s="95">
        <f>+'[1]Bilanca FY21_VD_round'!I12</f>
        <v>0</v>
      </c>
      <c r="I11" s="95">
        <f>+'[1]Bilanca FY21_VD_round'!J12</f>
        <v>0</v>
      </c>
    </row>
    <row r="12" spans="1:9" ht="23.45" customHeight="1" x14ac:dyDescent="0.2">
      <c r="A12" s="243" t="s">
        <v>8</v>
      </c>
      <c r="B12" s="243"/>
      <c r="C12" s="243"/>
      <c r="D12" s="243"/>
      <c r="E12" s="243"/>
      <c r="F12" s="243"/>
      <c r="G12" s="74">
        <v>5</v>
      </c>
      <c r="H12" s="95">
        <v>224393</v>
      </c>
      <c r="I12" s="95">
        <v>203970</v>
      </c>
    </row>
    <row r="13" spans="1:9" ht="12.75" customHeight="1" x14ac:dyDescent="0.2">
      <c r="A13" s="243" t="s">
        <v>9</v>
      </c>
      <c r="B13" s="243"/>
      <c r="C13" s="243"/>
      <c r="D13" s="243"/>
      <c r="E13" s="243"/>
      <c r="F13" s="243"/>
      <c r="G13" s="74">
        <v>6</v>
      </c>
      <c r="H13" s="95">
        <f>+'[1]Bilanca FY21_VD_round'!I14</f>
        <v>0</v>
      </c>
      <c r="I13" s="95">
        <f>+'[1]Bilanca FY21_VD_round'!J14</f>
        <v>0</v>
      </c>
    </row>
    <row r="14" spans="1:9" ht="12.75" customHeight="1" x14ac:dyDescent="0.2">
      <c r="A14" s="243" t="s">
        <v>10</v>
      </c>
      <c r="B14" s="243"/>
      <c r="C14" s="243"/>
      <c r="D14" s="243"/>
      <c r="E14" s="243"/>
      <c r="F14" s="243"/>
      <c r="G14" s="74">
        <v>7</v>
      </c>
      <c r="H14" s="95">
        <f>+'[1]Bilanca FY21_VD_round'!I15</f>
        <v>0</v>
      </c>
      <c r="I14" s="95">
        <f>+'[1]Bilanca FY21_VD_round'!J15</f>
        <v>0</v>
      </c>
    </row>
    <row r="15" spans="1:9" ht="12.75" customHeight="1" x14ac:dyDescent="0.2">
      <c r="A15" s="243" t="s">
        <v>11</v>
      </c>
      <c r="B15" s="243"/>
      <c r="C15" s="243"/>
      <c r="D15" s="243"/>
      <c r="E15" s="243"/>
      <c r="F15" s="243"/>
      <c r="G15" s="74">
        <v>8</v>
      </c>
      <c r="H15" s="95">
        <v>37076</v>
      </c>
      <c r="I15" s="95">
        <v>0</v>
      </c>
    </row>
    <row r="16" spans="1:9" ht="12.75" customHeight="1" x14ac:dyDescent="0.2">
      <c r="A16" s="243" t="s">
        <v>12</v>
      </c>
      <c r="B16" s="243"/>
      <c r="C16" s="243"/>
      <c r="D16" s="243"/>
      <c r="E16" s="243"/>
      <c r="F16" s="243"/>
      <c r="G16" s="74">
        <v>9</v>
      </c>
      <c r="H16" s="95">
        <f>+'[1]Bilanca FY21_VD_round'!I17</f>
        <v>0</v>
      </c>
      <c r="I16" s="95">
        <f>+'[1]Bilanca FY21_VD_round'!J17</f>
        <v>0</v>
      </c>
    </row>
    <row r="17" spans="1:9" ht="12.75" customHeight="1" x14ac:dyDescent="0.2">
      <c r="A17" s="248" t="s">
        <v>13</v>
      </c>
      <c r="B17" s="248"/>
      <c r="C17" s="248"/>
      <c r="D17" s="248"/>
      <c r="E17" s="248"/>
      <c r="F17" s="248"/>
      <c r="G17" s="76">
        <v>10</v>
      </c>
      <c r="H17" s="77">
        <f>H18+H19+H20+H21+H22+H23+H24+H25+H26</f>
        <v>94913385</v>
      </c>
      <c r="I17" s="77">
        <f>I18+I19+I20+I21+I22+I23+I24+I25+I26</f>
        <v>91878225</v>
      </c>
    </row>
    <row r="18" spans="1:9" ht="12.75" customHeight="1" x14ac:dyDescent="0.2">
      <c r="A18" s="243" t="s">
        <v>14</v>
      </c>
      <c r="B18" s="243"/>
      <c r="C18" s="243"/>
      <c r="D18" s="243"/>
      <c r="E18" s="243"/>
      <c r="F18" s="243"/>
      <c r="G18" s="74">
        <v>11</v>
      </c>
      <c r="H18" s="95">
        <f>+'[1]Bilanca FY21_VD_round'!I19</f>
        <v>10082813</v>
      </c>
      <c r="I18" s="95">
        <v>10082813</v>
      </c>
    </row>
    <row r="19" spans="1:9" ht="12.75" customHeight="1" x14ac:dyDescent="0.2">
      <c r="A19" s="243" t="s">
        <v>15</v>
      </c>
      <c r="B19" s="243"/>
      <c r="C19" s="243"/>
      <c r="D19" s="243"/>
      <c r="E19" s="243"/>
      <c r="F19" s="243"/>
      <c r="G19" s="74">
        <v>12</v>
      </c>
      <c r="H19" s="95">
        <v>79916225</v>
      </c>
      <c r="I19" s="95">
        <v>69335015</v>
      </c>
    </row>
    <row r="20" spans="1:9" ht="12.75" customHeight="1" x14ac:dyDescent="0.2">
      <c r="A20" s="243" t="s">
        <v>16</v>
      </c>
      <c r="B20" s="243"/>
      <c r="C20" s="243"/>
      <c r="D20" s="243"/>
      <c r="E20" s="243"/>
      <c r="F20" s="243"/>
      <c r="G20" s="74">
        <v>13</v>
      </c>
      <c r="H20" s="95">
        <v>3665397</v>
      </c>
      <c r="I20" s="95">
        <v>2732764</v>
      </c>
    </row>
    <row r="21" spans="1:9" ht="12.75" customHeight="1" x14ac:dyDescent="0.2">
      <c r="A21" s="243" t="s">
        <v>17</v>
      </c>
      <c r="B21" s="243"/>
      <c r="C21" s="243"/>
      <c r="D21" s="243"/>
      <c r="E21" s="243"/>
      <c r="F21" s="243"/>
      <c r="G21" s="74">
        <v>14</v>
      </c>
      <c r="H21" s="95">
        <v>226137</v>
      </c>
      <c r="I21" s="95">
        <v>335890</v>
      </c>
    </row>
    <row r="22" spans="1:9" ht="12.75" customHeight="1" x14ac:dyDescent="0.2">
      <c r="A22" s="243" t="s">
        <v>18</v>
      </c>
      <c r="B22" s="243"/>
      <c r="C22" s="243"/>
      <c r="D22" s="243"/>
      <c r="E22" s="243"/>
      <c r="F22" s="243"/>
      <c r="G22" s="74">
        <v>15</v>
      </c>
      <c r="H22" s="95">
        <f>+'[1]Bilanca FY21_VD_round'!I23</f>
        <v>0</v>
      </c>
      <c r="I22" s="95">
        <f>+'[1]Bilanca FY21_VD_round'!J23</f>
        <v>0</v>
      </c>
    </row>
    <row r="23" spans="1:9" ht="12.75" customHeight="1" x14ac:dyDescent="0.2">
      <c r="A23" s="243" t="s">
        <v>19</v>
      </c>
      <c r="B23" s="243"/>
      <c r="C23" s="243"/>
      <c r="D23" s="243"/>
      <c r="E23" s="243"/>
      <c r="F23" s="243"/>
      <c r="G23" s="74">
        <v>16</v>
      </c>
      <c r="H23" s="95">
        <f>+'[1]Bilanca FY21_VD_round'!I24</f>
        <v>0</v>
      </c>
      <c r="I23" s="95">
        <f>+'[1]Bilanca FY21_VD_round'!J24</f>
        <v>0</v>
      </c>
    </row>
    <row r="24" spans="1:9" ht="12.75" customHeight="1" x14ac:dyDescent="0.2">
      <c r="A24" s="243" t="s">
        <v>20</v>
      </c>
      <c r="B24" s="243"/>
      <c r="C24" s="243"/>
      <c r="D24" s="243"/>
      <c r="E24" s="243"/>
      <c r="F24" s="243"/>
      <c r="G24" s="74">
        <v>17</v>
      </c>
      <c r="H24" s="95">
        <v>215113</v>
      </c>
      <c r="I24" s="95">
        <v>8117171</v>
      </c>
    </row>
    <row r="25" spans="1:9" ht="12.75" customHeight="1" x14ac:dyDescent="0.2">
      <c r="A25" s="243" t="s">
        <v>21</v>
      </c>
      <c r="B25" s="243"/>
      <c r="C25" s="243"/>
      <c r="D25" s="243"/>
      <c r="E25" s="243"/>
      <c r="F25" s="243"/>
      <c r="G25" s="74">
        <v>18</v>
      </c>
      <c r="H25" s="95">
        <v>807700</v>
      </c>
      <c r="I25" s="95">
        <v>1274572</v>
      </c>
    </row>
    <row r="26" spans="1:9" ht="12.75" customHeight="1" x14ac:dyDescent="0.2">
      <c r="A26" s="243" t="s">
        <v>22</v>
      </c>
      <c r="B26" s="243"/>
      <c r="C26" s="243"/>
      <c r="D26" s="243"/>
      <c r="E26" s="243"/>
      <c r="F26" s="243"/>
      <c r="G26" s="74">
        <v>19</v>
      </c>
      <c r="H26" s="95">
        <f>+'[1]Bilanca FY21_VD_round'!I27</f>
        <v>0</v>
      </c>
      <c r="I26" s="95">
        <f>+'[1]Bilanca FY21_VD_round'!J27</f>
        <v>0</v>
      </c>
    </row>
    <row r="27" spans="1:9" ht="12.75" customHeight="1" x14ac:dyDescent="0.2">
      <c r="A27" s="248" t="s">
        <v>23</v>
      </c>
      <c r="B27" s="248"/>
      <c r="C27" s="248"/>
      <c r="D27" s="248"/>
      <c r="E27" s="248"/>
      <c r="F27" s="248"/>
      <c r="G27" s="76">
        <v>20</v>
      </c>
      <c r="H27" s="77">
        <f>SUM(H28:H37)</f>
        <v>5967391</v>
      </c>
      <c r="I27" s="77">
        <f>SUM(I28:I37)</f>
        <v>5967391</v>
      </c>
    </row>
    <row r="28" spans="1:9" ht="12.75" customHeight="1" x14ac:dyDescent="0.2">
      <c r="A28" s="243" t="s">
        <v>24</v>
      </c>
      <c r="B28" s="243"/>
      <c r="C28" s="243"/>
      <c r="D28" s="243"/>
      <c r="E28" s="243"/>
      <c r="F28" s="243"/>
      <c r="G28" s="74">
        <v>21</v>
      </c>
      <c r="H28" s="95">
        <v>5967391</v>
      </c>
      <c r="I28" s="95">
        <v>5967391</v>
      </c>
    </row>
    <row r="29" spans="1:9" ht="12.75" customHeight="1" x14ac:dyDescent="0.2">
      <c r="A29" s="243" t="s">
        <v>25</v>
      </c>
      <c r="B29" s="243"/>
      <c r="C29" s="243"/>
      <c r="D29" s="243"/>
      <c r="E29" s="243"/>
      <c r="F29" s="243"/>
      <c r="G29" s="74">
        <v>22</v>
      </c>
      <c r="H29" s="95">
        <f>+'[1]Bilanca FY21_VD_round'!I30</f>
        <v>0</v>
      </c>
      <c r="I29" s="95">
        <f>+'[1]Bilanca FY21_VD_round'!J30</f>
        <v>0</v>
      </c>
    </row>
    <row r="30" spans="1:9" ht="12.75" customHeight="1" x14ac:dyDescent="0.2">
      <c r="A30" s="243" t="s">
        <v>26</v>
      </c>
      <c r="B30" s="243"/>
      <c r="C30" s="243"/>
      <c r="D30" s="243"/>
      <c r="E30" s="243"/>
      <c r="F30" s="243"/>
      <c r="G30" s="74">
        <v>23</v>
      </c>
      <c r="H30" s="95">
        <f>+'[1]Bilanca FY21_VD_round'!I31</f>
        <v>0</v>
      </c>
      <c r="I30" s="95">
        <f>+'[1]Bilanca FY21_VD_round'!J31</f>
        <v>0</v>
      </c>
    </row>
    <row r="31" spans="1:9" ht="24.6" customHeight="1" x14ac:dyDescent="0.2">
      <c r="A31" s="243" t="s">
        <v>27</v>
      </c>
      <c r="B31" s="243"/>
      <c r="C31" s="243"/>
      <c r="D31" s="243"/>
      <c r="E31" s="243"/>
      <c r="F31" s="243"/>
      <c r="G31" s="74">
        <v>24</v>
      </c>
      <c r="H31" s="95">
        <f>+'[1]Bilanca FY21_VD_round'!I32</f>
        <v>0</v>
      </c>
      <c r="I31" s="95">
        <f>+'[1]Bilanca FY21_VD_round'!J32</f>
        <v>0</v>
      </c>
    </row>
    <row r="32" spans="1:9" ht="24" customHeight="1" x14ac:dyDescent="0.2">
      <c r="A32" s="243" t="s">
        <v>28</v>
      </c>
      <c r="B32" s="243"/>
      <c r="C32" s="243"/>
      <c r="D32" s="243"/>
      <c r="E32" s="243"/>
      <c r="F32" s="243"/>
      <c r="G32" s="74">
        <v>25</v>
      </c>
      <c r="H32" s="95">
        <f>+'[1]Bilanca FY21_VD_round'!I33</f>
        <v>0</v>
      </c>
      <c r="I32" s="95">
        <f>+'[1]Bilanca FY21_VD_round'!J33</f>
        <v>0</v>
      </c>
    </row>
    <row r="33" spans="1:9" ht="26.45" customHeight="1" x14ac:dyDescent="0.2">
      <c r="A33" s="243" t="s">
        <v>29</v>
      </c>
      <c r="B33" s="243"/>
      <c r="C33" s="243"/>
      <c r="D33" s="243"/>
      <c r="E33" s="243"/>
      <c r="F33" s="243"/>
      <c r="G33" s="74">
        <v>26</v>
      </c>
      <c r="H33" s="95">
        <f>+'[1]Bilanca FY21_VD_round'!I34</f>
        <v>0</v>
      </c>
      <c r="I33" s="95">
        <f>+'[1]Bilanca FY21_VD_round'!J34</f>
        <v>0</v>
      </c>
    </row>
    <row r="34" spans="1:9" ht="12.75" customHeight="1" x14ac:dyDescent="0.2">
      <c r="A34" s="243" t="s">
        <v>30</v>
      </c>
      <c r="B34" s="243"/>
      <c r="C34" s="243"/>
      <c r="D34" s="243"/>
      <c r="E34" s="243"/>
      <c r="F34" s="243"/>
      <c r="G34" s="74">
        <v>27</v>
      </c>
      <c r="H34" s="95">
        <f>+'[1]Bilanca FY21_VD_round'!I35</f>
        <v>0</v>
      </c>
      <c r="I34" s="95">
        <f>+'[1]Bilanca FY21_VD_round'!J35</f>
        <v>0</v>
      </c>
    </row>
    <row r="35" spans="1:9" ht="12.75" customHeight="1" x14ac:dyDescent="0.2">
      <c r="A35" s="243" t="s">
        <v>31</v>
      </c>
      <c r="B35" s="243"/>
      <c r="C35" s="243"/>
      <c r="D35" s="243"/>
      <c r="E35" s="243"/>
      <c r="F35" s="243"/>
      <c r="G35" s="74">
        <v>28</v>
      </c>
      <c r="H35" s="95">
        <f>+'[1]Bilanca FY21_VD_round'!I36</f>
        <v>0</v>
      </c>
      <c r="I35" s="95">
        <f>+'[1]Bilanca FY21_VD_round'!J36</f>
        <v>0</v>
      </c>
    </row>
    <row r="36" spans="1:9" ht="12.75" customHeight="1" x14ac:dyDescent="0.2">
      <c r="A36" s="243" t="s">
        <v>32</v>
      </c>
      <c r="B36" s="243"/>
      <c r="C36" s="243"/>
      <c r="D36" s="243"/>
      <c r="E36" s="243"/>
      <c r="F36" s="243"/>
      <c r="G36" s="74">
        <v>29</v>
      </c>
      <c r="H36" s="95">
        <f>+'[1]Bilanca FY21_VD_round'!I37</f>
        <v>0</v>
      </c>
      <c r="I36" s="95">
        <f>+'[1]Bilanca FY21_VD_round'!J37</f>
        <v>0</v>
      </c>
    </row>
    <row r="37" spans="1:9" ht="12.75" customHeight="1" x14ac:dyDescent="0.2">
      <c r="A37" s="243" t="s">
        <v>33</v>
      </c>
      <c r="B37" s="243"/>
      <c r="C37" s="243"/>
      <c r="D37" s="243"/>
      <c r="E37" s="243"/>
      <c r="F37" s="243"/>
      <c r="G37" s="74">
        <v>30</v>
      </c>
      <c r="H37" s="95">
        <f>+'[1]Bilanca FY21_VD_round'!I38</f>
        <v>0</v>
      </c>
      <c r="I37" s="95">
        <f>+'[1]Bilanca FY21_VD_round'!J38</f>
        <v>0</v>
      </c>
    </row>
    <row r="38" spans="1:9" ht="12.75" customHeight="1" x14ac:dyDescent="0.2">
      <c r="A38" s="248" t="s">
        <v>34</v>
      </c>
      <c r="B38" s="248"/>
      <c r="C38" s="248"/>
      <c r="D38" s="248"/>
      <c r="E38" s="248"/>
      <c r="F38" s="248"/>
      <c r="G38" s="76">
        <v>31</v>
      </c>
      <c r="H38" s="77">
        <f>H39+H40+H41+H42</f>
        <v>0</v>
      </c>
      <c r="I38" s="77">
        <f>I39+I40+I41+I42</f>
        <v>0</v>
      </c>
    </row>
    <row r="39" spans="1:9" ht="12.75" customHeight="1" x14ac:dyDescent="0.2">
      <c r="A39" s="243" t="s">
        <v>35</v>
      </c>
      <c r="B39" s="243"/>
      <c r="C39" s="243"/>
      <c r="D39" s="243"/>
      <c r="E39" s="243"/>
      <c r="F39" s="243"/>
      <c r="G39" s="74">
        <v>32</v>
      </c>
      <c r="H39" s="95">
        <f>+'[1]Bilanca FY21_VD_round'!I40</f>
        <v>0</v>
      </c>
      <c r="I39" s="95">
        <f>+'[1]Bilanca FY21_VD_round'!J40</f>
        <v>0</v>
      </c>
    </row>
    <row r="40" spans="1:9" ht="12.75" customHeight="1" x14ac:dyDescent="0.2">
      <c r="A40" s="243" t="s">
        <v>36</v>
      </c>
      <c r="B40" s="243"/>
      <c r="C40" s="243"/>
      <c r="D40" s="243"/>
      <c r="E40" s="243"/>
      <c r="F40" s="243"/>
      <c r="G40" s="74">
        <v>33</v>
      </c>
      <c r="H40" s="95">
        <f>+'[1]Bilanca FY21_VD_round'!I41</f>
        <v>0</v>
      </c>
      <c r="I40" s="95">
        <f>+'[1]Bilanca FY21_VD_round'!J41</f>
        <v>0</v>
      </c>
    </row>
    <row r="41" spans="1:9" ht="12.75" customHeight="1" x14ac:dyDescent="0.2">
      <c r="A41" s="243" t="s">
        <v>37</v>
      </c>
      <c r="B41" s="243"/>
      <c r="C41" s="243"/>
      <c r="D41" s="243"/>
      <c r="E41" s="243"/>
      <c r="F41" s="243"/>
      <c r="G41" s="74">
        <v>34</v>
      </c>
      <c r="H41" s="95">
        <f>+'[1]Bilanca FY21_VD_round'!I42</f>
        <v>0</v>
      </c>
      <c r="I41" s="95">
        <f>+'[1]Bilanca FY21_VD_round'!J42</f>
        <v>0</v>
      </c>
    </row>
    <row r="42" spans="1:9" ht="12.75" customHeight="1" x14ac:dyDescent="0.2">
      <c r="A42" s="243" t="s">
        <v>38</v>
      </c>
      <c r="B42" s="243"/>
      <c r="C42" s="243"/>
      <c r="D42" s="243"/>
      <c r="E42" s="243"/>
      <c r="F42" s="243"/>
      <c r="G42" s="74">
        <v>35</v>
      </c>
      <c r="H42" s="95">
        <f>+'[1]Bilanca FY21_VD_round'!I43</f>
        <v>0</v>
      </c>
      <c r="I42" s="95">
        <f>+'[1]Bilanca FY21_VD_round'!J43</f>
        <v>0</v>
      </c>
    </row>
    <row r="43" spans="1:9" ht="12.75" customHeight="1" x14ac:dyDescent="0.2">
      <c r="A43" s="246" t="s">
        <v>39</v>
      </c>
      <c r="B43" s="246"/>
      <c r="C43" s="246"/>
      <c r="D43" s="246"/>
      <c r="E43" s="246"/>
      <c r="F43" s="246"/>
      <c r="G43" s="74">
        <v>36</v>
      </c>
      <c r="H43" s="95">
        <v>821936</v>
      </c>
      <c r="I43" s="95">
        <v>1655975</v>
      </c>
    </row>
    <row r="44" spans="1:9" ht="12.75" customHeight="1" x14ac:dyDescent="0.2">
      <c r="A44" s="245" t="s">
        <v>40</v>
      </c>
      <c r="B44" s="245"/>
      <c r="C44" s="245"/>
      <c r="D44" s="245"/>
      <c r="E44" s="245"/>
      <c r="F44" s="245"/>
      <c r="G44" s="76">
        <v>37</v>
      </c>
      <c r="H44" s="77">
        <f>H45+H53+H60+H70</f>
        <v>22710664</v>
      </c>
      <c r="I44" s="77">
        <f>I45+I53+I60+I70</f>
        <v>23426184</v>
      </c>
    </row>
    <row r="45" spans="1:9" ht="12.75" customHeight="1" x14ac:dyDescent="0.2">
      <c r="A45" s="248" t="s">
        <v>41</v>
      </c>
      <c r="B45" s="248"/>
      <c r="C45" s="248"/>
      <c r="D45" s="248"/>
      <c r="E45" s="248"/>
      <c r="F45" s="248"/>
      <c r="G45" s="76">
        <v>38</v>
      </c>
      <c r="H45" s="77">
        <f>SUM(H46:H52)</f>
        <v>690101</v>
      </c>
      <c r="I45" s="77">
        <f>SUM(I46:I52)</f>
        <v>874531</v>
      </c>
    </row>
    <row r="46" spans="1:9" ht="12.75" customHeight="1" x14ac:dyDescent="0.2">
      <c r="A46" s="243" t="s">
        <v>42</v>
      </c>
      <c r="B46" s="243"/>
      <c r="C46" s="243"/>
      <c r="D46" s="243"/>
      <c r="E46" s="243"/>
      <c r="F46" s="243"/>
      <c r="G46" s="74">
        <v>39</v>
      </c>
      <c r="H46" s="95">
        <v>645575</v>
      </c>
      <c r="I46" s="95">
        <v>840535</v>
      </c>
    </row>
    <row r="47" spans="1:9" ht="12.75" customHeight="1" x14ac:dyDescent="0.2">
      <c r="A47" s="243" t="s">
        <v>43</v>
      </c>
      <c r="B47" s="243"/>
      <c r="C47" s="243"/>
      <c r="D47" s="243"/>
      <c r="E47" s="243"/>
      <c r="F47" s="243"/>
      <c r="G47" s="74">
        <v>40</v>
      </c>
      <c r="H47" s="95">
        <f>+'[1]Bilanca FY21_VD_round'!I48</f>
        <v>0</v>
      </c>
      <c r="I47" s="95">
        <f>+'[1]Bilanca FY21_VD_round'!J48</f>
        <v>0</v>
      </c>
    </row>
    <row r="48" spans="1:9" ht="12.75" customHeight="1" x14ac:dyDescent="0.2">
      <c r="A48" s="243" t="s">
        <v>44</v>
      </c>
      <c r="B48" s="243"/>
      <c r="C48" s="243"/>
      <c r="D48" s="243"/>
      <c r="E48" s="243"/>
      <c r="F48" s="243"/>
      <c r="G48" s="74">
        <v>41</v>
      </c>
      <c r="H48" s="95">
        <f>+'[1]Bilanca FY21_VD_round'!I49</f>
        <v>0</v>
      </c>
      <c r="I48" s="95">
        <f>+'[1]Bilanca FY21_VD_round'!J49</f>
        <v>0</v>
      </c>
    </row>
    <row r="49" spans="1:9" ht="12.75" customHeight="1" x14ac:dyDescent="0.2">
      <c r="A49" s="243" t="s">
        <v>45</v>
      </c>
      <c r="B49" s="243"/>
      <c r="C49" s="243"/>
      <c r="D49" s="243"/>
      <c r="E49" s="243"/>
      <c r="F49" s="243"/>
      <c r="G49" s="74">
        <v>42</v>
      </c>
      <c r="H49" s="95">
        <v>44526</v>
      </c>
      <c r="I49" s="95">
        <v>33996</v>
      </c>
    </row>
    <row r="50" spans="1:9" ht="12.75" customHeight="1" x14ac:dyDescent="0.2">
      <c r="A50" s="243" t="s">
        <v>46</v>
      </c>
      <c r="B50" s="243"/>
      <c r="C50" s="243"/>
      <c r="D50" s="243"/>
      <c r="E50" s="243"/>
      <c r="F50" s="243"/>
      <c r="G50" s="74">
        <v>43</v>
      </c>
      <c r="H50" s="95">
        <f>+'[1]Bilanca FY21_VD_round'!I51</f>
        <v>0</v>
      </c>
      <c r="I50" s="95">
        <f>+'[1]Bilanca FY21_VD_round'!J51</f>
        <v>0</v>
      </c>
    </row>
    <row r="51" spans="1:9" ht="12.75" customHeight="1" x14ac:dyDescent="0.2">
      <c r="A51" s="243" t="s">
        <v>47</v>
      </c>
      <c r="B51" s="243"/>
      <c r="C51" s="243"/>
      <c r="D51" s="243"/>
      <c r="E51" s="243"/>
      <c r="F51" s="243"/>
      <c r="G51" s="74">
        <v>44</v>
      </c>
      <c r="H51" s="95">
        <f>+'[1]Bilanca FY21_VD_round'!I52</f>
        <v>0</v>
      </c>
      <c r="I51" s="95">
        <f>+'[1]Bilanca FY21_VD_round'!J52</f>
        <v>0</v>
      </c>
    </row>
    <row r="52" spans="1:9" ht="12.75" customHeight="1" x14ac:dyDescent="0.2">
      <c r="A52" s="243" t="s">
        <v>48</v>
      </c>
      <c r="B52" s="243"/>
      <c r="C52" s="243"/>
      <c r="D52" s="243"/>
      <c r="E52" s="243"/>
      <c r="F52" s="243"/>
      <c r="G52" s="74">
        <v>45</v>
      </c>
      <c r="H52" s="95">
        <f>+'[1]Bilanca FY21_VD_round'!I53</f>
        <v>0</v>
      </c>
      <c r="I52" s="95">
        <f>+'[1]Bilanca FY21_VD_round'!J53</f>
        <v>0</v>
      </c>
    </row>
    <row r="53" spans="1:9" ht="12.75" customHeight="1" x14ac:dyDescent="0.2">
      <c r="A53" s="248" t="s">
        <v>49</v>
      </c>
      <c r="B53" s="248"/>
      <c r="C53" s="248"/>
      <c r="D53" s="248"/>
      <c r="E53" s="248"/>
      <c r="F53" s="248"/>
      <c r="G53" s="76">
        <v>46</v>
      </c>
      <c r="H53" s="77">
        <f>SUM(H54:H59)</f>
        <v>1036236</v>
      </c>
      <c r="I53" s="77">
        <f>SUM(I54:I59)</f>
        <v>450879</v>
      </c>
    </row>
    <row r="54" spans="1:9" ht="12.75" customHeight="1" x14ac:dyDescent="0.2">
      <c r="A54" s="243" t="s">
        <v>50</v>
      </c>
      <c r="B54" s="243"/>
      <c r="C54" s="243"/>
      <c r="D54" s="243"/>
      <c r="E54" s="243"/>
      <c r="F54" s="243"/>
      <c r="G54" s="74">
        <v>47</v>
      </c>
      <c r="H54" s="95">
        <v>629385</v>
      </c>
      <c r="I54" s="95">
        <v>0</v>
      </c>
    </row>
    <row r="55" spans="1:9" ht="12.75" customHeight="1" x14ac:dyDescent="0.2">
      <c r="A55" s="243" t="s">
        <v>51</v>
      </c>
      <c r="B55" s="243"/>
      <c r="C55" s="243"/>
      <c r="D55" s="243"/>
      <c r="E55" s="243"/>
      <c r="F55" s="243"/>
      <c r="G55" s="74">
        <v>48</v>
      </c>
      <c r="H55" s="95">
        <f>+'[1]Bilanca FY21_VD_round'!I56</f>
        <v>0</v>
      </c>
      <c r="I55" s="95">
        <f>+'[1]Bilanca FY21_VD_round'!J56</f>
        <v>0</v>
      </c>
    </row>
    <row r="56" spans="1:9" ht="12.75" customHeight="1" x14ac:dyDescent="0.2">
      <c r="A56" s="243" t="s">
        <v>52</v>
      </c>
      <c r="B56" s="243"/>
      <c r="C56" s="243"/>
      <c r="D56" s="243"/>
      <c r="E56" s="243"/>
      <c r="F56" s="243"/>
      <c r="G56" s="74">
        <v>49</v>
      </c>
      <c r="H56" s="95">
        <v>17805</v>
      </c>
      <c r="I56" s="95">
        <v>69140</v>
      </c>
    </row>
    <row r="57" spans="1:9" ht="12.75" customHeight="1" x14ac:dyDescent="0.2">
      <c r="A57" s="243" t="s">
        <v>53</v>
      </c>
      <c r="B57" s="243"/>
      <c r="C57" s="243"/>
      <c r="D57" s="243"/>
      <c r="E57" s="243"/>
      <c r="F57" s="243"/>
      <c r="G57" s="74">
        <v>50</v>
      </c>
      <c r="H57" s="95">
        <f>+'[1]Bilanca FY21_VD_round'!I58</f>
        <v>0</v>
      </c>
      <c r="I57" s="95">
        <v>750</v>
      </c>
    </row>
    <row r="58" spans="1:9" ht="12.75" customHeight="1" x14ac:dyDescent="0.2">
      <c r="A58" s="243" t="s">
        <v>54</v>
      </c>
      <c r="B58" s="243"/>
      <c r="C58" s="243"/>
      <c r="D58" s="243"/>
      <c r="E58" s="243"/>
      <c r="F58" s="243"/>
      <c r="G58" s="74">
        <v>51</v>
      </c>
      <c r="H58" s="95">
        <v>140778</v>
      </c>
      <c r="I58" s="95">
        <v>157991</v>
      </c>
    </row>
    <row r="59" spans="1:9" ht="12.75" customHeight="1" x14ac:dyDescent="0.2">
      <c r="A59" s="243" t="s">
        <v>55</v>
      </c>
      <c r="B59" s="243"/>
      <c r="C59" s="243"/>
      <c r="D59" s="243"/>
      <c r="E59" s="243"/>
      <c r="F59" s="243"/>
      <c r="G59" s="74">
        <v>52</v>
      </c>
      <c r="H59" s="95">
        <v>248268</v>
      </c>
      <c r="I59" s="95">
        <v>222998</v>
      </c>
    </row>
    <row r="60" spans="1:9" ht="12.75" customHeight="1" x14ac:dyDescent="0.2">
      <c r="A60" s="248" t="s">
        <v>56</v>
      </c>
      <c r="B60" s="248"/>
      <c r="C60" s="248"/>
      <c r="D60" s="248"/>
      <c r="E60" s="248"/>
      <c r="F60" s="248"/>
      <c r="G60" s="76">
        <v>53</v>
      </c>
      <c r="H60" s="77">
        <f>SUM(H61:H69)</f>
        <v>5800000</v>
      </c>
      <c r="I60" s="77">
        <f>SUM(I61:I69)</f>
        <v>9800000</v>
      </c>
    </row>
    <row r="61" spans="1:9" ht="12.75" customHeight="1" x14ac:dyDescent="0.2">
      <c r="A61" s="243" t="s">
        <v>24</v>
      </c>
      <c r="B61" s="243"/>
      <c r="C61" s="243"/>
      <c r="D61" s="243"/>
      <c r="E61" s="243"/>
      <c r="F61" s="243"/>
      <c r="G61" s="74">
        <v>54</v>
      </c>
      <c r="H61" s="95">
        <f>+'[1]Bilanca FY21_VD_round'!I62</f>
        <v>0</v>
      </c>
      <c r="I61" s="95">
        <f>+'[1]Bilanca FY21_VD_round'!J62</f>
        <v>0</v>
      </c>
    </row>
    <row r="62" spans="1:9" ht="12.75" customHeight="1" x14ac:dyDescent="0.2">
      <c r="A62" s="243" t="s">
        <v>25</v>
      </c>
      <c r="B62" s="243"/>
      <c r="C62" s="243"/>
      <c r="D62" s="243"/>
      <c r="E62" s="243"/>
      <c r="F62" s="243"/>
      <c r="G62" s="74">
        <v>55</v>
      </c>
      <c r="H62" s="95">
        <f>+'[1]Bilanca FY21_VD_round'!I63</f>
        <v>0</v>
      </c>
      <c r="I62" s="95">
        <f>+'[1]Bilanca FY21_VD_round'!J63</f>
        <v>0</v>
      </c>
    </row>
    <row r="63" spans="1:9" ht="12.75" customHeight="1" x14ac:dyDescent="0.2">
      <c r="A63" s="243" t="s">
        <v>26</v>
      </c>
      <c r="B63" s="243"/>
      <c r="C63" s="243"/>
      <c r="D63" s="243"/>
      <c r="E63" s="243"/>
      <c r="F63" s="243"/>
      <c r="G63" s="74">
        <v>56</v>
      </c>
      <c r="H63" s="95">
        <v>5800000</v>
      </c>
      <c r="I63" s="95">
        <v>9800000</v>
      </c>
    </row>
    <row r="64" spans="1:9" ht="23.45" customHeight="1" x14ac:dyDescent="0.2">
      <c r="A64" s="243" t="s">
        <v>57</v>
      </c>
      <c r="B64" s="243"/>
      <c r="C64" s="243"/>
      <c r="D64" s="243"/>
      <c r="E64" s="243"/>
      <c r="F64" s="243"/>
      <c r="G64" s="74">
        <v>57</v>
      </c>
      <c r="H64" s="95">
        <f>+'[1]Bilanca FY21_VD_round'!I65</f>
        <v>0</v>
      </c>
      <c r="I64" s="95">
        <f>+'[1]Bilanca FY21_VD_round'!J65</f>
        <v>0</v>
      </c>
    </row>
    <row r="65" spans="1:9" ht="21" customHeight="1" x14ac:dyDescent="0.2">
      <c r="A65" s="243" t="s">
        <v>28</v>
      </c>
      <c r="B65" s="243"/>
      <c r="C65" s="243"/>
      <c r="D65" s="243"/>
      <c r="E65" s="243"/>
      <c r="F65" s="243"/>
      <c r="G65" s="74">
        <v>58</v>
      </c>
      <c r="H65" s="95">
        <f>+'[1]Bilanca FY21_VD_round'!I66</f>
        <v>0</v>
      </c>
      <c r="I65" s="95">
        <f>+'[1]Bilanca FY21_VD_round'!J66</f>
        <v>0</v>
      </c>
    </row>
    <row r="66" spans="1:9" ht="22.9" customHeight="1" x14ac:dyDescent="0.2">
      <c r="A66" s="243" t="s">
        <v>29</v>
      </c>
      <c r="B66" s="243"/>
      <c r="C66" s="243"/>
      <c r="D66" s="243"/>
      <c r="E66" s="243"/>
      <c r="F66" s="243"/>
      <c r="G66" s="74">
        <v>59</v>
      </c>
      <c r="H66" s="95">
        <f>+'[1]Bilanca FY21_VD_round'!I67</f>
        <v>0</v>
      </c>
      <c r="I66" s="95">
        <f>+'[1]Bilanca FY21_VD_round'!J67</f>
        <v>0</v>
      </c>
    </row>
    <row r="67" spans="1:9" ht="12.75" customHeight="1" x14ac:dyDescent="0.2">
      <c r="A67" s="243" t="s">
        <v>30</v>
      </c>
      <c r="B67" s="243"/>
      <c r="C67" s="243"/>
      <c r="D67" s="243"/>
      <c r="E67" s="243"/>
      <c r="F67" s="243"/>
      <c r="G67" s="74">
        <v>60</v>
      </c>
      <c r="H67" s="95">
        <f>+'[1]Bilanca FY21_VD_round'!I68</f>
        <v>0</v>
      </c>
      <c r="I67" s="95">
        <f>+'[1]Bilanca FY21_VD_round'!J68</f>
        <v>0</v>
      </c>
    </row>
    <row r="68" spans="1:9" ht="12.75" customHeight="1" x14ac:dyDescent="0.2">
      <c r="A68" s="243" t="s">
        <v>31</v>
      </c>
      <c r="B68" s="243"/>
      <c r="C68" s="243"/>
      <c r="D68" s="243"/>
      <c r="E68" s="243"/>
      <c r="F68" s="243"/>
      <c r="G68" s="74">
        <v>61</v>
      </c>
      <c r="H68" s="95">
        <f>+'[1]Bilanca FY21_VD_round'!I69</f>
        <v>0</v>
      </c>
      <c r="I68" s="95">
        <f>+'[1]Bilanca FY21_VD_round'!J69</f>
        <v>0</v>
      </c>
    </row>
    <row r="69" spans="1:9" ht="12.75" customHeight="1" x14ac:dyDescent="0.2">
      <c r="A69" s="243" t="s">
        <v>58</v>
      </c>
      <c r="B69" s="243"/>
      <c r="C69" s="243"/>
      <c r="D69" s="243"/>
      <c r="E69" s="243"/>
      <c r="F69" s="243"/>
      <c r="G69" s="74">
        <v>62</v>
      </c>
      <c r="H69" s="95">
        <f>+'[1]Bilanca FY21_VD_round'!I70</f>
        <v>0</v>
      </c>
      <c r="I69" s="95">
        <f>+'[1]Bilanca FY21_VD_round'!J70</f>
        <v>0</v>
      </c>
    </row>
    <row r="70" spans="1:9" ht="12.75" customHeight="1" x14ac:dyDescent="0.2">
      <c r="A70" s="246" t="s">
        <v>59</v>
      </c>
      <c r="B70" s="246"/>
      <c r="C70" s="246"/>
      <c r="D70" s="246"/>
      <c r="E70" s="246"/>
      <c r="F70" s="246"/>
      <c r="G70" s="74">
        <v>63</v>
      </c>
      <c r="H70" s="95">
        <v>15184327</v>
      </c>
      <c r="I70" s="95">
        <v>12300774</v>
      </c>
    </row>
    <row r="71" spans="1:9" ht="12.75" customHeight="1" x14ac:dyDescent="0.2">
      <c r="A71" s="244" t="s">
        <v>60</v>
      </c>
      <c r="B71" s="244"/>
      <c r="C71" s="244"/>
      <c r="D71" s="244"/>
      <c r="E71" s="244"/>
      <c r="F71" s="244"/>
      <c r="G71" s="74">
        <v>64</v>
      </c>
      <c r="H71" s="95">
        <v>92455</v>
      </c>
      <c r="I71" s="95">
        <v>223234</v>
      </c>
    </row>
    <row r="72" spans="1:9" ht="12.75" customHeight="1" x14ac:dyDescent="0.2">
      <c r="A72" s="245" t="s">
        <v>61</v>
      </c>
      <c r="B72" s="245"/>
      <c r="C72" s="245"/>
      <c r="D72" s="245"/>
      <c r="E72" s="245"/>
      <c r="F72" s="245"/>
      <c r="G72" s="76">
        <v>65</v>
      </c>
      <c r="H72" s="77">
        <f>H8+H9+H44+H71</f>
        <v>124767300</v>
      </c>
      <c r="I72" s="77">
        <f>I8+I9+I44+I71</f>
        <v>123354979</v>
      </c>
    </row>
    <row r="73" spans="1:9" ht="12.75" customHeight="1" x14ac:dyDescent="0.2">
      <c r="A73" s="244" t="s">
        <v>62</v>
      </c>
      <c r="B73" s="244"/>
      <c r="C73" s="244"/>
      <c r="D73" s="244"/>
      <c r="E73" s="244"/>
      <c r="F73" s="244"/>
      <c r="G73" s="74">
        <v>66</v>
      </c>
      <c r="H73" s="95">
        <f>+ROUND('[1]Bilanca FY21_VD'!I74,0)</f>
        <v>0</v>
      </c>
      <c r="I73" s="95">
        <f>+ROUND('[1]Bilanca FY21_VD'!J74,0)</f>
        <v>0</v>
      </c>
    </row>
    <row r="74" spans="1:9" x14ac:dyDescent="0.2">
      <c r="A74" s="249" t="s">
        <v>63</v>
      </c>
      <c r="B74" s="250"/>
      <c r="C74" s="250"/>
      <c r="D74" s="250"/>
      <c r="E74" s="250"/>
      <c r="F74" s="250"/>
      <c r="G74" s="250"/>
      <c r="H74" s="250"/>
      <c r="I74" s="250"/>
    </row>
    <row r="75" spans="1:9" ht="12.75" customHeight="1" x14ac:dyDescent="0.2">
      <c r="A75" s="245" t="s">
        <v>349</v>
      </c>
      <c r="B75" s="245"/>
      <c r="C75" s="245"/>
      <c r="D75" s="245"/>
      <c r="E75" s="245"/>
      <c r="F75" s="245"/>
      <c r="G75" s="76">
        <v>67</v>
      </c>
      <c r="H75" s="77">
        <f>H76+H77+H78+H84+H85+H91+H94+H97</f>
        <v>104703609</v>
      </c>
      <c r="I75" s="77">
        <f>I76+I77+I78+I84+I85+I91+I94+I97</f>
        <v>104372894</v>
      </c>
    </row>
    <row r="76" spans="1:9" ht="12.75" customHeight="1" x14ac:dyDescent="0.2">
      <c r="A76" s="246" t="s">
        <v>64</v>
      </c>
      <c r="B76" s="246"/>
      <c r="C76" s="246"/>
      <c r="D76" s="246"/>
      <c r="E76" s="246"/>
      <c r="F76" s="246"/>
      <c r="G76" s="74">
        <v>68</v>
      </c>
      <c r="H76" s="95">
        <f>+'[1]Bilanca FY21_VD_round'!I77</f>
        <v>83001900</v>
      </c>
      <c r="I76" s="95">
        <v>83001900</v>
      </c>
    </row>
    <row r="77" spans="1:9" ht="12.75" customHeight="1" x14ac:dyDescent="0.2">
      <c r="A77" s="246" t="s">
        <v>65</v>
      </c>
      <c r="B77" s="246"/>
      <c r="C77" s="246"/>
      <c r="D77" s="246"/>
      <c r="E77" s="246"/>
      <c r="F77" s="246"/>
      <c r="G77" s="74">
        <v>69</v>
      </c>
      <c r="H77" s="95">
        <f>+'[1]Bilanca FY21_VD_round'!I78</f>
        <v>3855821</v>
      </c>
      <c r="I77" s="95">
        <v>3855821</v>
      </c>
    </row>
    <row r="78" spans="1:9" ht="12.75" customHeight="1" x14ac:dyDescent="0.2">
      <c r="A78" s="248" t="s">
        <v>66</v>
      </c>
      <c r="B78" s="248"/>
      <c r="C78" s="248"/>
      <c r="D78" s="248"/>
      <c r="E78" s="248"/>
      <c r="F78" s="248"/>
      <c r="G78" s="76">
        <v>70</v>
      </c>
      <c r="H78" s="77">
        <f>SUM(H79:H83)</f>
        <v>1370059</v>
      </c>
      <c r="I78" s="77">
        <f>SUM(I79:I83)</f>
        <v>1822102</v>
      </c>
    </row>
    <row r="79" spans="1:9" ht="12.75" customHeight="1" x14ac:dyDescent="0.2">
      <c r="A79" s="243" t="s">
        <v>67</v>
      </c>
      <c r="B79" s="243"/>
      <c r="C79" s="243"/>
      <c r="D79" s="243"/>
      <c r="E79" s="243"/>
      <c r="F79" s="243"/>
      <c r="G79" s="74">
        <v>71</v>
      </c>
      <c r="H79" s="95">
        <f>+'[1]Bilanca FY21_VD_round'!I80</f>
        <v>998193</v>
      </c>
      <c r="I79" s="95">
        <v>1450236</v>
      </c>
    </row>
    <row r="80" spans="1:9" ht="12.75" customHeight="1" x14ac:dyDescent="0.2">
      <c r="A80" s="243" t="s">
        <v>68</v>
      </c>
      <c r="B80" s="243"/>
      <c r="C80" s="243"/>
      <c r="D80" s="243"/>
      <c r="E80" s="243"/>
      <c r="F80" s="243"/>
      <c r="G80" s="74">
        <v>72</v>
      </c>
      <c r="H80" s="95">
        <f>+'[1]Bilanca FY21_VD_round'!I81</f>
        <v>0</v>
      </c>
      <c r="I80" s="95">
        <f>+'[1]Bilanca FY21_VD_round'!J81</f>
        <v>0</v>
      </c>
    </row>
    <row r="81" spans="1:9" ht="12.75" customHeight="1" x14ac:dyDescent="0.2">
      <c r="A81" s="243" t="s">
        <v>69</v>
      </c>
      <c r="B81" s="243"/>
      <c r="C81" s="243"/>
      <c r="D81" s="243"/>
      <c r="E81" s="243"/>
      <c r="F81" s="243"/>
      <c r="G81" s="74">
        <v>73</v>
      </c>
      <c r="H81" s="95">
        <f>+'[1]Bilanca FY21_VD_round'!I82</f>
        <v>0</v>
      </c>
      <c r="I81" s="95">
        <f>+'[1]Bilanca FY21_VD_round'!J82</f>
        <v>0</v>
      </c>
    </row>
    <row r="82" spans="1:9" ht="12.75" customHeight="1" x14ac:dyDescent="0.2">
      <c r="A82" s="243" t="s">
        <v>70</v>
      </c>
      <c r="B82" s="243"/>
      <c r="C82" s="243"/>
      <c r="D82" s="243"/>
      <c r="E82" s="243"/>
      <c r="F82" s="243"/>
      <c r="G82" s="74">
        <v>74</v>
      </c>
      <c r="H82" s="95">
        <f>+'[1]Bilanca FY21_VD_round'!I83</f>
        <v>0</v>
      </c>
      <c r="I82" s="95">
        <f>+'[1]Bilanca FY21_VD_round'!J83</f>
        <v>0</v>
      </c>
    </row>
    <row r="83" spans="1:9" ht="12.75" customHeight="1" x14ac:dyDescent="0.2">
      <c r="A83" s="243" t="s">
        <v>71</v>
      </c>
      <c r="B83" s="243"/>
      <c r="C83" s="243"/>
      <c r="D83" s="243"/>
      <c r="E83" s="243"/>
      <c r="F83" s="243"/>
      <c r="G83" s="74">
        <v>75</v>
      </c>
      <c r="H83" s="95">
        <f>+'[1]Bilanca FY21_VD_round'!I84</f>
        <v>371866</v>
      </c>
      <c r="I83" s="95">
        <v>371866</v>
      </c>
    </row>
    <row r="84" spans="1:9" ht="12.75" customHeight="1" x14ac:dyDescent="0.2">
      <c r="A84" s="246" t="s">
        <v>72</v>
      </c>
      <c r="B84" s="246"/>
      <c r="C84" s="246"/>
      <c r="D84" s="246"/>
      <c r="E84" s="246"/>
      <c r="F84" s="246"/>
      <c r="G84" s="74">
        <v>76</v>
      </c>
      <c r="H84" s="95">
        <f>+'[1]Bilanca FY21_VD_round'!I85</f>
        <v>0</v>
      </c>
      <c r="I84" s="95">
        <f>+'[1]Bilanca FY21_VD_round'!J85</f>
        <v>0</v>
      </c>
    </row>
    <row r="85" spans="1:9" ht="12.75" customHeight="1" x14ac:dyDescent="0.2">
      <c r="A85" s="247" t="s">
        <v>443</v>
      </c>
      <c r="B85" s="247"/>
      <c r="C85" s="247"/>
      <c r="D85" s="247"/>
      <c r="E85" s="247"/>
      <c r="F85" s="247"/>
      <c r="G85" s="76">
        <v>77</v>
      </c>
      <c r="H85" s="77">
        <f>H86+H87+H88+H89+H90</f>
        <v>0</v>
      </c>
      <c r="I85" s="77">
        <f>I86+I87+I88+I89+I90</f>
        <v>0</v>
      </c>
    </row>
    <row r="86" spans="1:9" ht="25.5" customHeight="1" x14ac:dyDescent="0.2">
      <c r="A86" s="243" t="s">
        <v>442</v>
      </c>
      <c r="B86" s="243"/>
      <c r="C86" s="243"/>
      <c r="D86" s="243"/>
      <c r="E86" s="243"/>
      <c r="F86" s="243"/>
      <c r="G86" s="74">
        <v>78</v>
      </c>
      <c r="H86" s="95">
        <f>+'[1]Bilanca FY21_VD_round'!I87</f>
        <v>0</v>
      </c>
      <c r="I86" s="95">
        <f>+'[1]Bilanca FY21_VD_round'!J87</f>
        <v>0</v>
      </c>
    </row>
    <row r="87" spans="1:9" ht="12.75" customHeight="1" x14ac:dyDescent="0.2">
      <c r="A87" s="243" t="s">
        <v>73</v>
      </c>
      <c r="B87" s="243"/>
      <c r="C87" s="243"/>
      <c r="D87" s="243"/>
      <c r="E87" s="243"/>
      <c r="F87" s="243"/>
      <c r="G87" s="74">
        <v>79</v>
      </c>
      <c r="H87" s="95">
        <f>+'[1]Bilanca FY21_VD_round'!I88</f>
        <v>0</v>
      </c>
      <c r="I87" s="95">
        <f>+'[1]Bilanca FY21_VD_round'!J88</f>
        <v>0</v>
      </c>
    </row>
    <row r="88" spans="1:9" ht="12.75" customHeight="1" x14ac:dyDescent="0.2">
      <c r="A88" s="243" t="s">
        <v>74</v>
      </c>
      <c r="B88" s="243"/>
      <c r="C88" s="243"/>
      <c r="D88" s="243"/>
      <c r="E88" s="243"/>
      <c r="F88" s="243"/>
      <c r="G88" s="74">
        <v>80</v>
      </c>
      <c r="H88" s="95">
        <f>+'[1]Bilanca FY21_VD_round'!I89</f>
        <v>0</v>
      </c>
      <c r="I88" s="95">
        <f>+'[1]Bilanca FY21_VD_round'!J89</f>
        <v>0</v>
      </c>
    </row>
    <row r="89" spans="1:9" ht="12.75" customHeight="1" x14ac:dyDescent="0.2">
      <c r="A89" s="243" t="s">
        <v>341</v>
      </c>
      <c r="B89" s="243"/>
      <c r="C89" s="243"/>
      <c r="D89" s="243"/>
      <c r="E89" s="243"/>
      <c r="F89" s="243"/>
      <c r="G89" s="74">
        <v>81</v>
      </c>
      <c r="H89" s="95">
        <f>+'[1]Bilanca FY21_VD_round'!I90</f>
        <v>0</v>
      </c>
      <c r="I89" s="95">
        <f>+'[1]Bilanca FY21_VD_round'!J90</f>
        <v>0</v>
      </c>
    </row>
    <row r="90" spans="1:9" ht="24" customHeight="1" x14ac:dyDescent="0.2">
      <c r="A90" s="243" t="s">
        <v>342</v>
      </c>
      <c r="B90" s="243"/>
      <c r="C90" s="243"/>
      <c r="D90" s="243"/>
      <c r="E90" s="243"/>
      <c r="F90" s="243"/>
      <c r="G90" s="74">
        <v>82</v>
      </c>
      <c r="H90" s="95">
        <f>+'[1]Bilanca FY21_VD_round'!I91</f>
        <v>0</v>
      </c>
      <c r="I90" s="95">
        <f>+'[1]Bilanca FY21_VD_round'!J91</f>
        <v>0</v>
      </c>
    </row>
    <row r="91" spans="1:9" ht="12.75" customHeight="1" x14ac:dyDescent="0.2">
      <c r="A91" s="248" t="s">
        <v>343</v>
      </c>
      <c r="B91" s="248"/>
      <c r="C91" s="248"/>
      <c r="D91" s="248"/>
      <c r="E91" s="248"/>
      <c r="F91" s="248"/>
      <c r="G91" s="76">
        <v>83</v>
      </c>
      <c r="H91" s="77">
        <f>H92-H93</f>
        <v>7434967</v>
      </c>
      <c r="I91" s="77">
        <f>I92-I93</f>
        <v>16023786</v>
      </c>
    </row>
    <row r="92" spans="1:9" ht="12.75" customHeight="1" x14ac:dyDescent="0.2">
      <c r="A92" s="243" t="s">
        <v>75</v>
      </c>
      <c r="B92" s="243"/>
      <c r="C92" s="243"/>
      <c r="D92" s="243"/>
      <c r="E92" s="243"/>
      <c r="F92" s="243"/>
      <c r="G92" s="74">
        <v>84</v>
      </c>
      <c r="H92" s="95">
        <v>7434967</v>
      </c>
      <c r="I92" s="95">
        <v>16023786</v>
      </c>
    </row>
    <row r="93" spans="1:9" ht="12.75" customHeight="1" x14ac:dyDescent="0.2">
      <c r="A93" s="243" t="s">
        <v>76</v>
      </c>
      <c r="B93" s="243"/>
      <c r="C93" s="243"/>
      <c r="D93" s="243"/>
      <c r="E93" s="243"/>
      <c r="F93" s="243"/>
      <c r="G93" s="74">
        <v>85</v>
      </c>
      <c r="H93" s="95">
        <f>+'[1]Bilanca FY21_VD_round'!I94</f>
        <v>0</v>
      </c>
      <c r="I93" s="95">
        <f>+'[1]Bilanca FY21_VD_round'!J94</f>
        <v>0</v>
      </c>
    </row>
    <row r="94" spans="1:9" ht="12.75" customHeight="1" x14ac:dyDescent="0.2">
      <c r="A94" s="248" t="s">
        <v>344</v>
      </c>
      <c r="B94" s="248"/>
      <c r="C94" s="248"/>
      <c r="D94" s="248"/>
      <c r="E94" s="248"/>
      <c r="F94" s="248"/>
      <c r="G94" s="76">
        <v>86</v>
      </c>
      <c r="H94" s="77">
        <f>H95-H96</f>
        <v>9040862</v>
      </c>
      <c r="I94" s="77">
        <f>I95-I96</f>
        <v>-330715</v>
      </c>
    </row>
    <row r="95" spans="1:9" ht="12.75" customHeight="1" x14ac:dyDescent="0.2">
      <c r="A95" s="243" t="s">
        <v>77</v>
      </c>
      <c r="B95" s="243"/>
      <c r="C95" s="243"/>
      <c r="D95" s="243"/>
      <c r="E95" s="243"/>
      <c r="F95" s="243"/>
      <c r="G95" s="74">
        <v>87</v>
      </c>
      <c r="H95" s="95">
        <v>9040862</v>
      </c>
      <c r="I95" s="95">
        <v>0</v>
      </c>
    </row>
    <row r="96" spans="1:9" ht="12.75" customHeight="1" x14ac:dyDescent="0.2">
      <c r="A96" s="243" t="s">
        <v>78</v>
      </c>
      <c r="B96" s="243"/>
      <c r="C96" s="243"/>
      <c r="D96" s="243"/>
      <c r="E96" s="243"/>
      <c r="F96" s="243"/>
      <c r="G96" s="74">
        <v>88</v>
      </c>
      <c r="H96" s="95">
        <v>0</v>
      </c>
      <c r="I96" s="95">
        <v>330715</v>
      </c>
    </row>
    <row r="97" spans="1:9" ht="12.75" customHeight="1" x14ac:dyDescent="0.2">
      <c r="A97" s="246" t="s">
        <v>79</v>
      </c>
      <c r="B97" s="246"/>
      <c r="C97" s="246"/>
      <c r="D97" s="246"/>
      <c r="E97" s="246"/>
      <c r="F97" s="246"/>
      <c r="G97" s="74">
        <v>89</v>
      </c>
      <c r="H97" s="95">
        <f>+'[1]Bilanca FY21_VD_round'!I98</f>
        <v>0</v>
      </c>
      <c r="I97" s="95">
        <f>+'[1]Bilanca FY21_VD_round'!J98</f>
        <v>0</v>
      </c>
    </row>
    <row r="98" spans="1:9" ht="12.75" customHeight="1" x14ac:dyDescent="0.2">
      <c r="A98" s="245" t="s">
        <v>345</v>
      </c>
      <c r="B98" s="245"/>
      <c r="C98" s="245"/>
      <c r="D98" s="245"/>
      <c r="E98" s="245"/>
      <c r="F98" s="245"/>
      <c r="G98" s="76">
        <v>90</v>
      </c>
      <c r="H98" s="77">
        <f>SUM(H99:H104)</f>
        <v>1439814</v>
      </c>
      <c r="I98" s="77">
        <f>SUM(I99:I104)</f>
        <v>8901923</v>
      </c>
    </row>
    <row r="99" spans="1:9" ht="12.75" customHeight="1" x14ac:dyDescent="0.2">
      <c r="A99" s="243" t="s">
        <v>80</v>
      </c>
      <c r="B99" s="243"/>
      <c r="C99" s="243"/>
      <c r="D99" s="243"/>
      <c r="E99" s="243"/>
      <c r="F99" s="243"/>
      <c r="G99" s="74">
        <v>91</v>
      </c>
      <c r="H99" s="95">
        <f>+'[1]Bilanca FY21_VD_round'!I100</f>
        <v>0</v>
      </c>
      <c r="I99" s="95">
        <f>+'[1]Bilanca FY21_VD_round'!J100</f>
        <v>0</v>
      </c>
    </row>
    <row r="100" spans="1:9" ht="12.75" customHeight="1" x14ac:dyDescent="0.2">
      <c r="A100" s="243" t="s">
        <v>81</v>
      </c>
      <c r="B100" s="243"/>
      <c r="C100" s="243"/>
      <c r="D100" s="243"/>
      <c r="E100" s="243"/>
      <c r="F100" s="243"/>
      <c r="G100" s="74">
        <v>92</v>
      </c>
      <c r="H100" s="95">
        <f>+'[1]Bilanca FY21_VD_round'!I101</f>
        <v>0</v>
      </c>
      <c r="I100" s="95">
        <f>+'[1]Bilanca FY21_VD_round'!J101</f>
        <v>0</v>
      </c>
    </row>
    <row r="101" spans="1:9" ht="12.75" customHeight="1" x14ac:dyDescent="0.2">
      <c r="A101" s="243" t="s">
        <v>82</v>
      </c>
      <c r="B101" s="243"/>
      <c r="C101" s="243"/>
      <c r="D101" s="243"/>
      <c r="E101" s="243"/>
      <c r="F101" s="243"/>
      <c r="G101" s="74">
        <v>93</v>
      </c>
      <c r="H101" s="95">
        <v>1439814</v>
      </c>
      <c r="I101" s="95">
        <v>8901923</v>
      </c>
    </row>
    <row r="102" spans="1:9" ht="12.75" customHeight="1" x14ac:dyDescent="0.2">
      <c r="A102" s="243" t="s">
        <v>83</v>
      </c>
      <c r="B102" s="243"/>
      <c r="C102" s="243"/>
      <c r="D102" s="243"/>
      <c r="E102" s="243"/>
      <c r="F102" s="243"/>
      <c r="G102" s="74">
        <v>94</v>
      </c>
      <c r="H102" s="95">
        <f>+'[1]Bilanca FY21_VD_round'!I103</f>
        <v>0</v>
      </c>
      <c r="I102" s="95">
        <f>+'[1]Bilanca FY21_VD_round'!J103</f>
        <v>0</v>
      </c>
    </row>
    <row r="103" spans="1:9" ht="12.75" customHeight="1" x14ac:dyDescent="0.2">
      <c r="A103" s="243" t="s">
        <v>84</v>
      </c>
      <c r="B103" s="243"/>
      <c r="C103" s="243"/>
      <c r="D103" s="243"/>
      <c r="E103" s="243"/>
      <c r="F103" s="243"/>
      <c r="G103" s="74">
        <v>95</v>
      </c>
      <c r="H103" s="95">
        <f>+'[1]Bilanca FY21_VD_round'!I104</f>
        <v>0</v>
      </c>
      <c r="I103" s="95">
        <f>+'[1]Bilanca FY21_VD_round'!J104</f>
        <v>0</v>
      </c>
    </row>
    <row r="104" spans="1:9" ht="12.75" customHeight="1" x14ac:dyDescent="0.2">
      <c r="A104" s="243" t="s">
        <v>85</v>
      </c>
      <c r="B104" s="243"/>
      <c r="C104" s="243"/>
      <c r="D104" s="243"/>
      <c r="E104" s="243"/>
      <c r="F104" s="243"/>
      <c r="G104" s="74">
        <v>96</v>
      </c>
      <c r="H104" s="95">
        <f>+'[1]Bilanca FY21_VD_round'!I105</f>
        <v>0</v>
      </c>
      <c r="I104" s="95">
        <f>+'[1]Bilanca FY21_VD_round'!J105</f>
        <v>0</v>
      </c>
    </row>
    <row r="105" spans="1:9" ht="12.75" customHeight="1" x14ac:dyDescent="0.2">
      <c r="A105" s="245" t="s">
        <v>346</v>
      </c>
      <c r="B105" s="245"/>
      <c r="C105" s="245"/>
      <c r="D105" s="245"/>
      <c r="E105" s="245"/>
      <c r="F105" s="245"/>
      <c r="G105" s="76">
        <v>97</v>
      </c>
      <c r="H105" s="77">
        <f>SUM(H106:H116)</f>
        <v>5375517</v>
      </c>
      <c r="I105" s="77">
        <f>SUM(I106:I116)</f>
        <v>463746</v>
      </c>
    </row>
    <row r="106" spans="1:9" ht="12.75" customHeight="1" x14ac:dyDescent="0.2">
      <c r="A106" s="243" t="s">
        <v>86</v>
      </c>
      <c r="B106" s="243"/>
      <c r="C106" s="243"/>
      <c r="D106" s="243"/>
      <c r="E106" s="243"/>
      <c r="F106" s="243"/>
      <c r="G106" s="74">
        <v>98</v>
      </c>
      <c r="H106" s="95">
        <f>+'[1]Bilanca FY21_VD_round'!I107</f>
        <v>0</v>
      </c>
      <c r="I106" s="95">
        <f>+'[1]Bilanca FY21_VD_round'!J107</f>
        <v>0</v>
      </c>
    </row>
    <row r="107" spans="1:9" ht="12.75" customHeight="1" x14ac:dyDescent="0.2">
      <c r="A107" s="243" t="s">
        <v>87</v>
      </c>
      <c r="B107" s="243"/>
      <c r="C107" s="243"/>
      <c r="D107" s="243"/>
      <c r="E107" s="243"/>
      <c r="F107" s="243"/>
      <c r="G107" s="74">
        <v>99</v>
      </c>
      <c r="H107" s="95">
        <f>+'[1]Bilanca FY21_VD_round'!I108</f>
        <v>0</v>
      </c>
      <c r="I107" s="95">
        <f>+'[1]Bilanca FY21_VD_round'!J108</f>
        <v>0</v>
      </c>
    </row>
    <row r="108" spans="1:9" ht="12.75" customHeight="1" x14ac:dyDescent="0.2">
      <c r="A108" s="243" t="s">
        <v>88</v>
      </c>
      <c r="B108" s="243"/>
      <c r="C108" s="243"/>
      <c r="D108" s="243"/>
      <c r="E108" s="243"/>
      <c r="F108" s="243"/>
      <c r="G108" s="74">
        <v>100</v>
      </c>
      <c r="H108" s="95">
        <f>+'[1]Bilanca FY21_VD_round'!I109</f>
        <v>0</v>
      </c>
      <c r="I108" s="95">
        <f>+'[1]Bilanca FY21_VD_round'!J109</f>
        <v>0</v>
      </c>
    </row>
    <row r="109" spans="1:9" ht="22.15" customHeight="1" x14ac:dyDescent="0.2">
      <c r="A109" s="243" t="s">
        <v>89</v>
      </c>
      <c r="B109" s="243"/>
      <c r="C109" s="243"/>
      <c r="D109" s="243"/>
      <c r="E109" s="243"/>
      <c r="F109" s="243"/>
      <c r="G109" s="74">
        <v>101</v>
      </c>
      <c r="H109" s="95">
        <f>+'[1]Bilanca FY21_VD_round'!I110</f>
        <v>0</v>
      </c>
      <c r="I109" s="95">
        <f>+'[1]Bilanca FY21_VD_round'!J110</f>
        <v>0</v>
      </c>
    </row>
    <row r="110" spans="1:9" ht="12.75" customHeight="1" x14ac:dyDescent="0.2">
      <c r="A110" s="243" t="s">
        <v>90</v>
      </c>
      <c r="B110" s="243"/>
      <c r="C110" s="243"/>
      <c r="D110" s="243"/>
      <c r="E110" s="243"/>
      <c r="F110" s="243"/>
      <c r="G110" s="74">
        <v>102</v>
      </c>
      <c r="H110" s="95">
        <f>+'[1]Bilanca FY21_VD_round'!I111</f>
        <v>0</v>
      </c>
      <c r="I110" s="95">
        <f>+'[1]Bilanca FY21_VD_round'!J111</f>
        <v>0</v>
      </c>
    </row>
    <row r="111" spans="1:9" ht="12.75" customHeight="1" x14ac:dyDescent="0.2">
      <c r="A111" s="243" t="s">
        <v>91</v>
      </c>
      <c r="B111" s="243"/>
      <c r="C111" s="243"/>
      <c r="D111" s="243"/>
      <c r="E111" s="243"/>
      <c r="F111" s="243"/>
      <c r="G111" s="74">
        <v>103</v>
      </c>
      <c r="H111" s="95">
        <v>5000000</v>
      </c>
      <c r="I111" s="95">
        <v>0</v>
      </c>
    </row>
    <row r="112" spans="1:9" ht="12.75" customHeight="1" x14ac:dyDescent="0.2">
      <c r="A112" s="243" t="s">
        <v>92</v>
      </c>
      <c r="B112" s="243"/>
      <c r="C112" s="243"/>
      <c r="D112" s="243"/>
      <c r="E112" s="243"/>
      <c r="F112" s="243"/>
      <c r="G112" s="74">
        <v>104</v>
      </c>
      <c r="H112" s="95">
        <f>+'[1]Bilanca FY21_VD_round'!I113</f>
        <v>0</v>
      </c>
      <c r="I112" s="95">
        <f>+'[1]Bilanca FY21_VD_round'!J113</f>
        <v>0</v>
      </c>
    </row>
    <row r="113" spans="1:9" ht="12.75" customHeight="1" x14ac:dyDescent="0.2">
      <c r="A113" s="243" t="s">
        <v>93</v>
      </c>
      <c r="B113" s="243"/>
      <c r="C113" s="243"/>
      <c r="D113" s="243"/>
      <c r="E113" s="243"/>
      <c r="F113" s="243"/>
      <c r="G113" s="74">
        <v>105</v>
      </c>
      <c r="H113" s="95">
        <f>+'[1]Bilanca FY21_VD_round'!I114</f>
        <v>0</v>
      </c>
      <c r="I113" s="95">
        <f>+'[1]Bilanca FY21_VD_round'!J114</f>
        <v>0</v>
      </c>
    </row>
    <row r="114" spans="1:9" ht="12.75" customHeight="1" x14ac:dyDescent="0.2">
      <c r="A114" s="243" t="s">
        <v>94</v>
      </c>
      <c r="B114" s="243"/>
      <c r="C114" s="243"/>
      <c r="D114" s="243"/>
      <c r="E114" s="243"/>
      <c r="F114" s="243"/>
      <c r="G114" s="74">
        <v>106</v>
      </c>
      <c r="H114" s="95">
        <f>+'[1]Bilanca FY21_VD_round'!I115</f>
        <v>0</v>
      </c>
      <c r="I114" s="95">
        <f>+'[1]Bilanca FY21_VD_round'!J115</f>
        <v>0</v>
      </c>
    </row>
    <row r="115" spans="1:9" ht="12.75" customHeight="1" x14ac:dyDescent="0.2">
      <c r="A115" s="243" t="s">
        <v>95</v>
      </c>
      <c r="B115" s="243"/>
      <c r="C115" s="243"/>
      <c r="D115" s="243"/>
      <c r="E115" s="243"/>
      <c r="F115" s="243"/>
      <c r="G115" s="74">
        <v>107</v>
      </c>
      <c r="H115" s="95">
        <v>375517</v>
      </c>
      <c r="I115" s="95">
        <v>463746</v>
      </c>
    </row>
    <row r="116" spans="1:9" ht="12.75" customHeight="1" x14ac:dyDescent="0.2">
      <c r="A116" s="243" t="s">
        <v>96</v>
      </c>
      <c r="B116" s="243"/>
      <c r="C116" s="243"/>
      <c r="D116" s="243"/>
      <c r="E116" s="243"/>
      <c r="F116" s="243"/>
      <c r="G116" s="74">
        <v>108</v>
      </c>
      <c r="H116" s="95">
        <f>+'[1]Bilanca FY21_VD_round'!I117</f>
        <v>0</v>
      </c>
      <c r="I116" s="95">
        <f>+'[1]Bilanca FY21_VD_round'!J117</f>
        <v>0</v>
      </c>
    </row>
    <row r="117" spans="1:9" ht="12.75" customHeight="1" x14ac:dyDescent="0.2">
      <c r="A117" s="245" t="s">
        <v>347</v>
      </c>
      <c r="B117" s="245"/>
      <c r="C117" s="245"/>
      <c r="D117" s="245"/>
      <c r="E117" s="245"/>
      <c r="F117" s="245"/>
      <c r="G117" s="76">
        <v>109</v>
      </c>
      <c r="H117" s="77">
        <f>SUM(H118:H131)</f>
        <v>11991158</v>
      </c>
      <c r="I117" s="77">
        <f>SUM(I118:I131)</f>
        <v>9062517</v>
      </c>
    </row>
    <row r="118" spans="1:9" ht="12.75" customHeight="1" x14ac:dyDescent="0.2">
      <c r="A118" s="243" t="s">
        <v>86</v>
      </c>
      <c r="B118" s="243"/>
      <c r="C118" s="243"/>
      <c r="D118" s="243"/>
      <c r="E118" s="243"/>
      <c r="F118" s="243"/>
      <c r="G118" s="74">
        <v>110</v>
      </c>
      <c r="H118" s="95">
        <v>0</v>
      </c>
      <c r="I118" s="95">
        <f>+'[1]Bilanca FY21_VD_round'!J119</f>
        <v>0</v>
      </c>
    </row>
    <row r="119" spans="1:9" ht="12.75" customHeight="1" x14ac:dyDescent="0.2">
      <c r="A119" s="243" t="s">
        <v>87</v>
      </c>
      <c r="B119" s="243"/>
      <c r="C119" s="243"/>
      <c r="D119" s="243"/>
      <c r="E119" s="243"/>
      <c r="F119" s="243"/>
      <c r="G119" s="74">
        <v>111</v>
      </c>
      <c r="H119" s="95">
        <f>+'[1]Bilanca FY21_VD_round'!I120</f>
        <v>0</v>
      </c>
      <c r="I119" s="95">
        <f>+'[1]Bilanca FY21_VD_round'!J120</f>
        <v>0</v>
      </c>
    </row>
    <row r="120" spans="1:9" ht="12.75" customHeight="1" x14ac:dyDescent="0.2">
      <c r="A120" s="243" t="s">
        <v>88</v>
      </c>
      <c r="B120" s="243"/>
      <c r="C120" s="243"/>
      <c r="D120" s="243"/>
      <c r="E120" s="243"/>
      <c r="F120" s="243"/>
      <c r="G120" s="74">
        <v>112</v>
      </c>
      <c r="H120" s="95">
        <f>+'[1]Bilanca FY21_VD_round'!I121</f>
        <v>0</v>
      </c>
      <c r="I120" s="95">
        <f>+'[1]Bilanca FY21_VD_round'!J121</f>
        <v>0</v>
      </c>
    </row>
    <row r="121" spans="1:9" ht="25.9" customHeight="1" x14ac:dyDescent="0.2">
      <c r="A121" s="243" t="s">
        <v>89</v>
      </c>
      <c r="B121" s="243"/>
      <c r="C121" s="243"/>
      <c r="D121" s="243"/>
      <c r="E121" s="243"/>
      <c r="F121" s="243"/>
      <c r="G121" s="74">
        <v>113</v>
      </c>
      <c r="H121" s="95">
        <f>+'[1]Bilanca FY21_VD_round'!I122</f>
        <v>0</v>
      </c>
      <c r="I121" s="95">
        <f>+'[1]Bilanca FY21_VD_round'!J122</f>
        <v>0</v>
      </c>
    </row>
    <row r="122" spans="1:9" ht="12.75" customHeight="1" x14ac:dyDescent="0.2">
      <c r="A122" s="243" t="s">
        <v>90</v>
      </c>
      <c r="B122" s="243"/>
      <c r="C122" s="243"/>
      <c r="D122" s="243"/>
      <c r="E122" s="243"/>
      <c r="F122" s="243"/>
      <c r="G122" s="74">
        <v>114</v>
      </c>
      <c r="H122" s="95">
        <v>0</v>
      </c>
      <c r="I122" s="95">
        <f>+'[1]Bilanca FY21_VD_round'!J123</f>
        <v>0</v>
      </c>
    </row>
    <row r="123" spans="1:9" ht="12.75" customHeight="1" x14ac:dyDescent="0.2">
      <c r="A123" s="243" t="s">
        <v>91</v>
      </c>
      <c r="B123" s="243"/>
      <c r="C123" s="243"/>
      <c r="D123" s="243"/>
      <c r="E123" s="243"/>
      <c r="F123" s="243"/>
      <c r="G123" s="74">
        <v>115</v>
      </c>
      <c r="H123" s="95">
        <v>8258890</v>
      </c>
      <c r="I123" s="95">
        <v>5007431</v>
      </c>
    </row>
    <row r="124" spans="1:9" ht="12.75" customHeight="1" x14ac:dyDescent="0.2">
      <c r="A124" s="243" t="s">
        <v>92</v>
      </c>
      <c r="B124" s="243"/>
      <c r="C124" s="243"/>
      <c r="D124" s="243"/>
      <c r="E124" s="243"/>
      <c r="F124" s="243"/>
      <c r="G124" s="74">
        <v>116</v>
      </c>
      <c r="H124" s="95">
        <v>1954104</v>
      </c>
      <c r="I124" s="95">
        <v>614804</v>
      </c>
    </row>
    <row r="125" spans="1:9" ht="12.75" customHeight="1" x14ac:dyDescent="0.2">
      <c r="A125" s="243" t="s">
        <v>93</v>
      </c>
      <c r="B125" s="243"/>
      <c r="C125" s="243"/>
      <c r="D125" s="243"/>
      <c r="E125" s="243"/>
      <c r="F125" s="243"/>
      <c r="G125" s="74">
        <v>117</v>
      </c>
      <c r="H125" s="95">
        <v>223057</v>
      </c>
      <c r="I125" s="95">
        <v>1170215</v>
      </c>
    </row>
    <row r="126" spans="1:9" x14ac:dyDescent="0.2">
      <c r="A126" s="243" t="s">
        <v>94</v>
      </c>
      <c r="B126" s="243"/>
      <c r="C126" s="243"/>
      <c r="D126" s="243"/>
      <c r="E126" s="243"/>
      <c r="F126" s="243"/>
      <c r="G126" s="74">
        <v>118</v>
      </c>
      <c r="H126" s="95">
        <f>+'[1]Bilanca FY21_VD_round'!I127</f>
        <v>0</v>
      </c>
      <c r="I126" s="95">
        <f>+'[1]Bilanca FY21_VD_round'!J127</f>
        <v>0</v>
      </c>
    </row>
    <row r="127" spans="1:9" x14ac:dyDescent="0.2">
      <c r="A127" s="243" t="s">
        <v>97</v>
      </c>
      <c r="B127" s="243"/>
      <c r="C127" s="243"/>
      <c r="D127" s="243"/>
      <c r="E127" s="243"/>
      <c r="F127" s="243"/>
      <c r="G127" s="74">
        <v>119</v>
      </c>
      <c r="H127" s="95">
        <v>550999</v>
      </c>
      <c r="I127" s="95">
        <v>752482</v>
      </c>
    </row>
    <row r="128" spans="1:9" x14ac:dyDescent="0.2">
      <c r="A128" s="243" t="s">
        <v>98</v>
      </c>
      <c r="B128" s="243"/>
      <c r="C128" s="243"/>
      <c r="D128" s="243"/>
      <c r="E128" s="243"/>
      <c r="F128" s="243"/>
      <c r="G128" s="74">
        <v>120</v>
      </c>
      <c r="H128" s="95">
        <v>916268</v>
      </c>
      <c r="I128" s="95">
        <v>947471</v>
      </c>
    </row>
    <row r="129" spans="1:9" x14ac:dyDescent="0.2">
      <c r="A129" s="243" t="s">
        <v>99</v>
      </c>
      <c r="B129" s="243"/>
      <c r="C129" s="243"/>
      <c r="D129" s="243"/>
      <c r="E129" s="243"/>
      <c r="F129" s="243"/>
      <c r="G129" s="74">
        <v>121</v>
      </c>
      <c r="H129" s="95">
        <f>+'[1]Bilanca FY21_VD_round'!I130</f>
        <v>0</v>
      </c>
      <c r="I129" s="95">
        <f>+'[1]Bilanca FY21_VD_round'!J130</f>
        <v>0</v>
      </c>
    </row>
    <row r="130" spans="1:9" x14ac:dyDescent="0.2">
      <c r="A130" s="243" t="s">
        <v>100</v>
      </c>
      <c r="B130" s="243"/>
      <c r="C130" s="243"/>
      <c r="D130" s="243"/>
      <c r="E130" s="243"/>
      <c r="F130" s="243"/>
      <c r="G130" s="74">
        <v>122</v>
      </c>
      <c r="H130" s="95">
        <f>+'[1]Bilanca FY21_VD_round'!I131</f>
        <v>0</v>
      </c>
      <c r="I130" s="95">
        <f>+'[1]Bilanca FY21_VD_round'!J131</f>
        <v>0</v>
      </c>
    </row>
    <row r="131" spans="1:9" x14ac:dyDescent="0.2">
      <c r="A131" s="243" t="s">
        <v>101</v>
      </c>
      <c r="B131" s="243"/>
      <c r="C131" s="243"/>
      <c r="D131" s="243"/>
      <c r="E131" s="243"/>
      <c r="F131" s="243"/>
      <c r="G131" s="74">
        <v>123</v>
      </c>
      <c r="H131" s="95">
        <v>87840</v>
      </c>
      <c r="I131" s="95">
        <v>570114</v>
      </c>
    </row>
    <row r="132" spans="1:9" ht="22.15" customHeight="1" x14ac:dyDescent="0.2">
      <c r="A132" s="244" t="s">
        <v>102</v>
      </c>
      <c r="B132" s="244"/>
      <c r="C132" s="244"/>
      <c r="D132" s="244"/>
      <c r="E132" s="244"/>
      <c r="F132" s="244"/>
      <c r="G132" s="74">
        <v>124</v>
      </c>
      <c r="H132" s="95">
        <v>1257202</v>
      </c>
      <c r="I132" s="95">
        <v>553899</v>
      </c>
    </row>
    <row r="133" spans="1:9" x14ac:dyDescent="0.2">
      <c r="A133" s="245" t="s">
        <v>348</v>
      </c>
      <c r="B133" s="245"/>
      <c r="C133" s="245"/>
      <c r="D133" s="245"/>
      <c r="E133" s="245"/>
      <c r="F133" s="245"/>
      <c r="G133" s="76">
        <v>125</v>
      </c>
      <c r="H133" s="77">
        <f>H75+H98+H105+H117+H132</f>
        <v>124767300</v>
      </c>
      <c r="I133" s="77">
        <f>I75+I98+I105+I117+I132</f>
        <v>123354979</v>
      </c>
    </row>
    <row r="134" spans="1:9" x14ac:dyDescent="0.2">
      <c r="A134" s="244" t="s">
        <v>103</v>
      </c>
      <c r="B134" s="244"/>
      <c r="C134" s="244"/>
      <c r="D134" s="244"/>
      <c r="E134" s="244"/>
      <c r="F134" s="244"/>
      <c r="G134" s="74">
        <v>126</v>
      </c>
      <c r="H134" s="95">
        <f>+ROUND('[1]Bilanca FY21_VD'!I135,0)</f>
        <v>0</v>
      </c>
      <c r="I134" s="95">
        <f>+ROUND('[1]Bilanca FY21_VD'!J135,0)</f>
        <v>0</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47" zoomScaleNormal="100" zoomScaleSheetLayoutView="110" workbookViewId="0">
      <selection activeCell="Q47" sqref="Q47"/>
    </sheetView>
  </sheetViews>
  <sheetFormatPr defaultRowHeight="12.75" x14ac:dyDescent="0.2"/>
  <cols>
    <col min="1" max="7" width="9.140625" style="2"/>
    <col min="8" max="9" width="18.5703125" style="29"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89" t="s">
        <v>105</v>
      </c>
      <c r="B1" s="252"/>
      <c r="C1" s="252"/>
      <c r="D1" s="252"/>
      <c r="E1" s="252"/>
      <c r="F1" s="252"/>
      <c r="G1" s="252"/>
      <c r="H1" s="252"/>
      <c r="I1" s="252"/>
    </row>
    <row r="2" spans="1:9" ht="12.75" customHeight="1" x14ac:dyDescent="0.2">
      <c r="A2" s="287" t="s">
        <v>466</v>
      </c>
      <c r="B2" s="288"/>
      <c r="C2" s="288"/>
      <c r="D2" s="288"/>
      <c r="E2" s="288"/>
      <c r="F2" s="288"/>
      <c r="G2" s="288"/>
      <c r="H2" s="288"/>
      <c r="I2" s="288"/>
    </row>
    <row r="3" spans="1:9" x14ac:dyDescent="0.2">
      <c r="A3" s="267" t="s">
        <v>279</v>
      </c>
      <c r="B3" s="268"/>
      <c r="C3" s="268"/>
      <c r="D3" s="268"/>
      <c r="E3" s="268"/>
      <c r="F3" s="268"/>
      <c r="G3" s="268"/>
      <c r="H3" s="268"/>
      <c r="I3" s="268"/>
    </row>
    <row r="4" spans="1:9" x14ac:dyDescent="0.2">
      <c r="A4" s="286" t="s">
        <v>460</v>
      </c>
      <c r="B4" s="257"/>
      <c r="C4" s="257"/>
      <c r="D4" s="257"/>
      <c r="E4" s="257"/>
      <c r="F4" s="257"/>
      <c r="G4" s="257"/>
      <c r="H4" s="257"/>
      <c r="I4" s="258"/>
    </row>
    <row r="5" spans="1:9" ht="23.25" x14ac:dyDescent="0.2">
      <c r="A5" s="282" t="s">
        <v>2</v>
      </c>
      <c r="B5" s="283"/>
      <c r="C5" s="283"/>
      <c r="D5" s="283"/>
      <c r="E5" s="283"/>
      <c r="F5" s="283"/>
      <c r="G5" s="78" t="s">
        <v>106</v>
      </c>
      <c r="H5" s="79" t="s">
        <v>293</v>
      </c>
      <c r="I5" s="79" t="s">
        <v>276</v>
      </c>
    </row>
    <row r="6" spans="1:9" x14ac:dyDescent="0.2">
      <c r="A6" s="284">
        <v>1</v>
      </c>
      <c r="B6" s="285"/>
      <c r="C6" s="285"/>
      <c r="D6" s="285"/>
      <c r="E6" s="285"/>
      <c r="F6" s="285"/>
      <c r="G6" s="80">
        <v>2</v>
      </c>
      <c r="H6" s="79">
        <v>3</v>
      </c>
      <c r="I6" s="79">
        <v>4</v>
      </c>
    </row>
    <row r="7" spans="1:9" x14ac:dyDescent="0.2">
      <c r="A7" s="245" t="s">
        <v>364</v>
      </c>
      <c r="B7" s="245"/>
      <c r="C7" s="245"/>
      <c r="D7" s="245"/>
      <c r="E7" s="245"/>
      <c r="F7" s="245"/>
      <c r="G7" s="76">
        <v>1</v>
      </c>
      <c r="H7" s="77">
        <f>SUM(H8:H12)</f>
        <v>50961696</v>
      </c>
      <c r="I7" s="77">
        <f>SUM(I8:I12)</f>
        <v>58715193</v>
      </c>
    </row>
    <row r="8" spans="1:9" x14ac:dyDescent="0.2">
      <c r="A8" s="243" t="s">
        <v>118</v>
      </c>
      <c r="B8" s="243"/>
      <c r="C8" s="243"/>
      <c r="D8" s="243"/>
      <c r="E8" s="243"/>
      <c r="F8" s="243"/>
      <c r="G8" s="74">
        <v>2</v>
      </c>
      <c r="H8" s="75">
        <v>0</v>
      </c>
      <c r="I8" s="75">
        <v>0</v>
      </c>
    </row>
    <row r="9" spans="1:9" x14ac:dyDescent="0.2">
      <c r="A9" s="243" t="s">
        <v>119</v>
      </c>
      <c r="B9" s="243"/>
      <c r="C9" s="243"/>
      <c r="D9" s="243"/>
      <c r="E9" s="243"/>
      <c r="F9" s="243"/>
      <c r="G9" s="74">
        <v>3</v>
      </c>
      <c r="H9" s="75">
        <v>41170092</v>
      </c>
      <c r="I9" s="75">
        <v>58351200</v>
      </c>
    </row>
    <row r="10" spans="1:9" x14ac:dyDescent="0.2">
      <c r="A10" s="243" t="s">
        <v>120</v>
      </c>
      <c r="B10" s="243"/>
      <c r="C10" s="243"/>
      <c r="D10" s="243"/>
      <c r="E10" s="243"/>
      <c r="F10" s="243"/>
      <c r="G10" s="74">
        <v>4</v>
      </c>
      <c r="H10" s="75">
        <v>120015</v>
      </c>
      <c r="I10" s="75">
        <v>6824</v>
      </c>
    </row>
    <row r="11" spans="1:9" x14ac:dyDescent="0.2">
      <c r="A11" s="243" t="s">
        <v>121</v>
      </c>
      <c r="B11" s="243"/>
      <c r="C11" s="243"/>
      <c r="D11" s="243"/>
      <c r="E11" s="243"/>
      <c r="F11" s="243"/>
      <c r="G11" s="74">
        <v>5</v>
      </c>
      <c r="H11" s="75">
        <v>75535</v>
      </c>
      <c r="I11" s="75">
        <v>184814</v>
      </c>
    </row>
    <row r="12" spans="1:9" x14ac:dyDescent="0.2">
      <c r="A12" s="243" t="s">
        <v>122</v>
      </c>
      <c r="B12" s="243"/>
      <c r="C12" s="243"/>
      <c r="D12" s="243"/>
      <c r="E12" s="243"/>
      <c r="F12" s="243"/>
      <c r="G12" s="74">
        <v>6</v>
      </c>
      <c r="H12" s="75">
        <v>9596054</v>
      </c>
      <c r="I12" s="75">
        <v>172355</v>
      </c>
    </row>
    <row r="13" spans="1:9" ht="16.5" customHeight="1" x14ac:dyDescent="0.2">
      <c r="A13" s="245" t="s">
        <v>365</v>
      </c>
      <c r="B13" s="245"/>
      <c r="C13" s="245"/>
      <c r="D13" s="245"/>
      <c r="E13" s="245"/>
      <c r="F13" s="245"/>
      <c r="G13" s="76">
        <v>7</v>
      </c>
      <c r="H13" s="77">
        <f>H14+H15+H19+H23+H24+H25+H28+H35</f>
        <v>39851715</v>
      </c>
      <c r="I13" s="77">
        <f>I14+I15+I19+I23+I24+I25+I28+I35</f>
        <v>59133821</v>
      </c>
    </row>
    <row r="14" spans="1:9" x14ac:dyDescent="0.2">
      <c r="A14" s="243" t="s">
        <v>107</v>
      </c>
      <c r="B14" s="243"/>
      <c r="C14" s="243"/>
      <c r="D14" s="243"/>
      <c r="E14" s="243"/>
      <c r="F14" s="243"/>
      <c r="G14" s="74">
        <v>8</v>
      </c>
      <c r="H14" s="75">
        <v>0</v>
      </c>
      <c r="I14" s="75">
        <v>0</v>
      </c>
    </row>
    <row r="15" spans="1:9" x14ac:dyDescent="0.2">
      <c r="A15" s="280" t="s">
        <v>436</v>
      </c>
      <c r="B15" s="280"/>
      <c r="C15" s="280"/>
      <c r="D15" s="280"/>
      <c r="E15" s="280"/>
      <c r="F15" s="280"/>
      <c r="G15" s="76">
        <v>9</v>
      </c>
      <c r="H15" s="77">
        <f>SUM(H16:H18)</f>
        <v>11513467</v>
      </c>
      <c r="I15" s="77">
        <f>SUM(I16:I18)</f>
        <v>15235755</v>
      </c>
    </row>
    <row r="16" spans="1:9" x14ac:dyDescent="0.2">
      <c r="A16" s="279" t="s">
        <v>123</v>
      </c>
      <c r="B16" s="279"/>
      <c r="C16" s="279"/>
      <c r="D16" s="279"/>
      <c r="E16" s="279"/>
      <c r="F16" s="279"/>
      <c r="G16" s="74">
        <v>10</v>
      </c>
      <c r="H16" s="75">
        <v>3358179</v>
      </c>
      <c r="I16" s="75">
        <v>5345041</v>
      </c>
    </row>
    <row r="17" spans="1:9" x14ac:dyDescent="0.2">
      <c r="A17" s="279" t="s">
        <v>124</v>
      </c>
      <c r="B17" s="279"/>
      <c r="C17" s="279"/>
      <c r="D17" s="279"/>
      <c r="E17" s="279"/>
      <c r="F17" s="279"/>
      <c r="G17" s="74">
        <v>11</v>
      </c>
      <c r="H17" s="75">
        <v>23340</v>
      </c>
      <c r="I17" s="75">
        <v>36887</v>
      </c>
    </row>
    <row r="18" spans="1:9" x14ac:dyDescent="0.2">
      <c r="A18" s="279" t="s">
        <v>125</v>
      </c>
      <c r="B18" s="279"/>
      <c r="C18" s="279"/>
      <c r="D18" s="279"/>
      <c r="E18" s="279"/>
      <c r="F18" s="279"/>
      <c r="G18" s="74">
        <v>12</v>
      </c>
      <c r="H18" s="75">
        <v>8131948</v>
      </c>
      <c r="I18" s="75">
        <v>9853827</v>
      </c>
    </row>
    <row r="19" spans="1:9" x14ac:dyDescent="0.2">
      <c r="A19" s="280" t="s">
        <v>437</v>
      </c>
      <c r="B19" s="280"/>
      <c r="C19" s="280"/>
      <c r="D19" s="280"/>
      <c r="E19" s="280"/>
      <c r="F19" s="280"/>
      <c r="G19" s="76">
        <v>13</v>
      </c>
      <c r="H19" s="77">
        <f>SUM(H20:H22)</f>
        <v>9806115</v>
      </c>
      <c r="I19" s="77">
        <f>SUM(I20:I22)</f>
        <v>15660340</v>
      </c>
    </row>
    <row r="20" spans="1:9" x14ac:dyDescent="0.2">
      <c r="A20" s="279" t="s">
        <v>108</v>
      </c>
      <c r="B20" s="279"/>
      <c r="C20" s="279"/>
      <c r="D20" s="279"/>
      <c r="E20" s="279"/>
      <c r="F20" s="279"/>
      <c r="G20" s="74">
        <v>14</v>
      </c>
      <c r="H20" s="75">
        <v>6035639</v>
      </c>
      <c r="I20" s="75">
        <v>9398578</v>
      </c>
    </row>
    <row r="21" spans="1:9" x14ac:dyDescent="0.2">
      <c r="A21" s="279" t="s">
        <v>109</v>
      </c>
      <c r="B21" s="279"/>
      <c r="C21" s="279"/>
      <c r="D21" s="279"/>
      <c r="E21" s="279"/>
      <c r="F21" s="279"/>
      <c r="G21" s="74">
        <v>15</v>
      </c>
      <c r="H21" s="75">
        <v>2421842</v>
      </c>
      <c r="I21" s="75">
        <v>4068301</v>
      </c>
    </row>
    <row r="22" spans="1:9" x14ac:dyDescent="0.2">
      <c r="A22" s="279" t="s">
        <v>110</v>
      </c>
      <c r="B22" s="279"/>
      <c r="C22" s="279"/>
      <c r="D22" s="279"/>
      <c r="E22" s="279"/>
      <c r="F22" s="279"/>
      <c r="G22" s="74">
        <v>16</v>
      </c>
      <c r="H22" s="75">
        <v>1348634</v>
      </c>
      <c r="I22" s="75">
        <v>2193461</v>
      </c>
    </row>
    <row r="23" spans="1:9" x14ac:dyDescent="0.2">
      <c r="A23" s="243" t="s">
        <v>111</v>
      </c>
      <c r="B23" s="243"/>
      <c r="C23" s="243"/>
      <c r="D23" s="243"/>
      <c r="E23" s="243"/>
      <c r="F23" s="243"/>
      <c r="G23" s="74">
        <v>17</v>
      </c>
      <c r="H23" s="75">
        <v>14187805</v>
      </c>
      <c r="I23" s="75">
        <v>12856314</v>
      </c>
    </row>
    <row r="24" spans="1:9" x14ac:dyDescent="0.2">
      <c r="A24" s="243" t="s">
        <v>112</v>
      </c>
      <c r="B24" s="243"/>
      <c r="C24" s="243"/>
      <c r="D24" s="243"/>
      <c r="E24" s="243"/>
      <c r="F24" s="243"/>
      <c r="G24" s="74">
        <v>18</v>
      </c>
      <c r="H24" s="75">
        <v>4251624</v>
      </c>
      <c r="I24" s="75">
        <v>7595511</v>
      </c>
    </row>
    <row r="25" spans="1:9" x14ac:dyDescent="0.2">
      <c r="A25" s="280" t="s">
        <v>438</v>
      </c>
      <c r="B25" s="280"/>
      <c r="C25" s="280"/>
      <c r="D25" s="280"/>
      <c r="E25" s="280"/>
      <c r="F25" s="280"/>
      <c r="G25" s="76">
        <v>19</v>
      </c>
      <c r="H25" s="77">
        <f>H26+H27</f>
        <v>0</v>
      </c>
      <c r="I25" s="77">
        <f>I26+I27</f>
        <v>0</v>
      </c>
    </row>
    <row r="26" spans="1:9" x14ac:dyDescent="0.2">
      <c r="A26" s="279" t="s">
        <v>126</v>
      </c>
      <c r="B26" s="279"/>
      <c r="C26" s="279"/>
      <c r="D26" s="279"/>
      <c r="E26" s="279"/>
      <c r="F26" s="279"/>
      <c r="G26" s="74">
        <v>20</v>
      </c>
      <c r="H26" s="75">
        <v>0</v>
      </c>
      <c r="I26" s="75">
        <v>0</v>
      </c>
    </row>
    <row r="27" spans="1:9" x14ac:dyDescent="0.2">
      <c r="A27" s="279" t="s">
        <v>127</v>
      </c>
      <c r="B27" s="279"/>
      <c r="C27" s="279"/>
      <c r="D27" s="279"/>
      <c r="E27" s="279"/>
      <c r="F27" s="279"/>
      <c r="G27" s="74">
        <v>21</v>
      </c>
      <c r="H27" s="75">
        <v>0</v>
      </c>
      <c r="I27" s="75">
        <v>0</v>
      </c>
    </row>
    <row r="28" spans="1:9" x14ac:dyDescent="0.2">
      <c r="A28" s="280" t="s">
        <v>439</v>
      </c>
      <c r="B28" s="280"/>
      <c r="C28" s="280"/>
      <c r="D28" s="280"/>
      <c r="E28" s="280"/>
      <c r="F28" s="280"/>
      <c r="G28" s="76">
        <v>22</v>
      </c>
      <c r="H28" s="77">
        <f>SUM(H29:H34)</f>
        <v>2778</v>
      </c>
      <c r="I28" s="77">
        <f>SUM(I29:I34)</f>
        <v>7596732</v>
      </c>
    </row>
    <row r="29" spans="1:9" x14ac:dyDescent="0.2">
      <c r="A29" s="279" t="s">
        <v>128</v>
      </c>
      <c r="B29" s="279"/>
      <c r="C29" s="279"/>
      <c r="D29" s="279"/>
      <c r="E29" s="279"/>
      <c r="F29" s="279"/>
      <c r="G29" s="74">
        <v>23</v>
      </c>
      <c r="H29" s="75">
        <v>0</v>
      </c>
      <c r="I29" s="75">
        <v>62232</v>
      </c>
    </row>
    <row r="30" spans="1:9" x14ac:dyDescent="0.2">
      <c r="A30" s="279" t="s">
        <v>129</v>
      </c>
      <c r="B30" s="279"/>
      <c r="C30" s="279"/>
      <c r="D30" s="279"/>
      <c r="E30" s="279"/>
      <c r="F30" s="279"/>
      <c r="G30" s="74">
        <v>24</v>
      </c>
      <c r="H30" s="75">
        <v>0</v>
      </c>
      <c r="I30" s="75">
        <v>0</v>
      </c>
    </row>
    <row r="31" spans="1:9" x14ac:dyDescent="0.2">
      <c r="A31" s="279" t="s">
        <v>130</v>
      </c>
      <c r="B31" s="279"/>
      <c r="C31" s="279"/>
      <c r="D31" s="279"/>
      <c r="E31" s="279"/>
      <c r="F31" s="279"/>
      <c r="G31" s="74">
        <v>25</v>
      </c>
      <c r="H31" s="75">
        <v>2778</v>
      </c>
      <c r="I31" s="75">
        <v>7534500</v>
      </c>
    </row>
    <row r="32" spans="1:9" x14ac:dyDescent="0.2">
      <c r="A32" s="279" t="s">
        <v>131</v>
      </c>
      <c r="B32" s="279"/>
      <c r="C32" s="279"/>
      <c r="D32" s="279"/>
      <c r="E32" s="279"/>
      <c r="F32" s="279"/>
      <c r="G32" s="74">
        <v>26</v>
      </c>
      <c r="H32" s="75">
        <v>0</v>
      </c>
      <c r="I32" s="75">
        <v>0</v>
      </c>
    </row>
    <row r="33" spans="1:9" x14ac:dyDescent="0.2">
      <c r="A33" s="279" t="s">
        <v>132</v>
      </c>
      <c r="B33" s="279"/>
      <c r="C33" s="279"/>
      <c r="D33" s="279"/>
      <c r="E33" s="279"/>
      <c r="F33" s="279"/>
      <c r="G33" s="74">
        <v>27</v>
      </c>
      <c r="H33" s="75">
        <v>0</v>
      </c>
      <c r="I33" s="75">
        <v>0</v>
      </c>
    </row>
    <row r="34" spans="1:9" x14ac:dyDescent="0.2">
      <c r="A34" s="279" t="s">
        <v>133</v>
      </c>
      <c r="B34" s="279"/>
      <c r="C34" s="279"/>
      <c r="D34" s="279"/>
      <c r="E34" s="279"/>
      <c r="F34" s="279"/>
      <c r="G34" s="74">
        <v>28</v>
      </c>
      <c r="H34" s="75">
        <v>0</v>
      </c>
      <c r="I34" s="75">
        <v>0</v>
      </c>
    </row>
    <row r="35" spans="1:9" x14ac:dyDescent="0.2">
      <c r="A35" s="243" t="s">
        <v>113</v>
      </c>
      <c r="B35" s="243"/>
      <c r="C35" s="243"/>
      <c r="D35" s="243"/>
      <c r="E35" s="243"/>
      <c r="F35" s="243"/>
      <c r="G35" s="74">
        <v>29</v>
      </c>
      <c r="H35" s="75">
        <v>89926</v>
      </c>
      <c r="I35" s="75">
        <v>189169</v>
      </c>
    </row>
    <row r="36" spans="1:9" x14ac:dyDescent="0.2">
      <c r="A36" s="245" t="s">
        <v>366</v>
      </c>
      <c r="B36" s="245"/>
      <c r="C36" s="245"/>
      <c r="D36" s="245"/>
      <c r="E36" s="245"/>
      <c r="F36" s="245"/>
      <c r="G36" s="76">
        <v>30</v>
      </c>
      <c r="H36" s="77">
        <f>SUM(H37:H46)</f>
        <v>359559</v>
      </c>
      <c r="I36" s="77">
        <f>SUM(I37:I46)</f>
        <v>435501</v>
      </c>
    </row>
    <row r="37" spans="1:9" x14ac:dyDescent="0.2">
      <c r="A37" s="243" t="s">
        <v>134</v>
      </c>
      <c r="B37" s="243"/>
      <c r="C37" s="243"/>
      <c r="D37" s="243"/>
      <c r="E37" s="243"/>
      <c r="F37" s="243"/>
      <c r="G37" s="74">
        <v>31</v>
      </c>
      <c r="H37" s="75">
        <v>0</v>
      </c>
      <c r="I37" s="75">
        <v>0</v>
      </c>
    </row>
    <row r="38" spans="1:9" ht="25.15" customHeight="1" x14ac:dyDescent="0.2">
      <c r="A38" s="243" t="s">
        <v>135</v>
      </c>
      <c r="B38" s="243"/>
      <c r="C38" s="243"/>
      <c r="D38" s="243"/>
      <c r="E38" s="243"/>
      <c r="F38" s="243"/>
      <c r="G38" s="74">
        <v>32</v>
      </c>
      <c r="H38" s="75">
        <v>0</v>
      </c>
      <c r="I38" s="75">
        <v>0</v>
      </c>
    </row>
    <row r="39" spans="1:9" ht="28.15" customHeight="1" x14ac:dyDescent="0.2">
      <c r="A39" s="243" t="s">
        <v>136</v>
      </c>
      <c r="B39" s="243"/>
      <c r="C39" s="243"/>
      <c r="D39" s="243"/>
      <c r="E39" s="243"/>
      <c r="F39" s="243"/>
      <c r="G39" s="74">
        <v>33</v>
      </c>
      <c r="H39" s="75">
        <v>0</v>
      </c>
      <c r="I39" s="75">
        <v>0</v>
      </c>
    </row>
    <row r="40" spans="1:9" ht="28.15" customHeight="1" x14ac:dyDescent="0.2">
      <c r="A40" s="243" t="s">
        <v>137</v>
      </c>
      <c r="B40" s="243"/>
      <c r="C40" s="243"/>
      <c r="D40" s="243"/>
      <c r="E40" s="243"/>
      <c r="F40" s="243"/>
      <c r="G40" s="74">
        <v>34</v>
      </c>
      <c r="H40" s="75">
        <v>186312</v>
      </c>
      <c r="I40" s="75">
        <v>299403</v>
      </c>
    </row>
    <row r="41" spans="1:9" ht="22.9" customHeight="1" x14ac:dyDescent="0.2">
      <c r="A41" s="243" t="s">
        <v>138</v>
      </c>
      <c r="B41" s="243"/>
      <c r="C41" s="243"/>
      <c r="D41" s="243"/>
      <c r="E41" s="243"/>
      <c r="F41" s="243"/>
      <c r="G41" s="74">
        <v>35</v>
      </c>
      <c r="H41" s="75">
        <v>49080</v>
      </c>
      <c r="I41" s="75">
        <v>0</v>
      </c>
    </row>
    <row r="42" spans="1:9" x14ac:dyDescent="0.2">
      <c r="A42" s="243" t="s">
        <v>139</v>
      </c>
      <c r="B42" s="243"/>
      <c r="C42" s="243"/>
      <c r="D42" s="243"/>
      <c r="E42" s="243"/>
      <c r="F42" s="243"/>
      <c r="G42" s="74">
        <v>36</v>
      </c>
      <c r="H42" s="75">
        <v>0</v>
      </c>
      <c r="I42" s="75">
        <v>0</v>
      </c>
    </row>
    <row r="43" spans="1:9" x14ac:dyDescent="0.2">
      <c r="A43" s="243" t="s">
        <v>140</v>
      </c>
      <c r="B43" s="243"/>
      <c r="C43" s="243"/>
      <c r="D43" s="243"/>
      <c r="E43" s="243"/>
      <c r="F43" s="243"/>
      <c r="G43" s="74">
        <v>37</v>
      </c>
      <c r="H43" s="75">
        <v>571</v>
      </c>
      <c r="I43" s="75">
        <v>183</v>
      </c>
    </row>
    <row r="44" spans="1:9" x14ac:dyDescent="0.2">
      <c r="A44" s="243" t="s">
        <v>141</v>
      </c>
      <c r="B44" s="243"/>
      <c r="C44" s="243"/>
      <c r="D44" s="243"/>
      <c r="E44" s="243"/>
      <c r="F44" s="243"/>
      <c r="G44" s="74">
        <v>38</v>
      </c>
      <c r="H44" s="75">
        <v>123596</v>
      </c>
      <c r="I44" s="75">
        <v>135915</v>
      </c>
    </row>
    <row r="45" spans="1:9" x14ac:dyDescent="0.2">
      <c r="A45" s="243" t="s">
        <v>142</v>
      </c>
      <c r="B45" s="243"/>
      <c r="C45" s="243"/>
      <c r="D45" s="243"/>
      <c r="E45" s="243"/>
      <c r="F45" s="243"/>
      <c r="G45" s="74">
        <v>39</v>
      </c>
      <c r="H45" s="75">
        <v>0</v>
      </c>
      <c r="I45" s="75">
        <v>0</v>
      </c>
    </row>
    <row r="46" spans="1:9" x14ac:dyDescent="0.2">
      <c r="A46" s="243" t="s">
        <v>143</v>
      </c>
      <c r="B46" s="243"/>
      <c r="C46" s="243"/>
      <c r="D46" s="243"/>
      <c r="E46" s="243"/>
      <c r="F46" s="243"/>
      <c r="G46" s="74">
        <v>40</v>
      </c>
      <c r="H46" s="75">
        <v>0</v>
      </c>
      <c r="I46" s="75">
        <v>0</v>
      </c>
    </row>
    <row r="47" spans="1:9" x14ac:dyDescent="0.2">
      <c r="A47" s="245" t="s">
        <v>367</v>
      </c>
      <c r="B47" s="245"/>
      <c r="C47" s="245"/>
      <c r="D47" s="245"/>
      <c r="E47" s="245"/>
      <c r="F47" s="245"/>
      <c r="G47" s="76">
        <v>41</v>
      </c>
      <c r="H47" s="77">
        <f>SUM(H48:H54)</f>
        <v>719622</v>
      </c>
      <c r="I47" s="77">
        <f>SUM(I48:I54)</f>
        <v>379135</v>
      </c>
    </row>
    <row r="48" spans="1:9" ht="23.45" customHeight="1" x14ac:dyDescent="0.2">
      <c r="A48" s="243" t="s">
        <v>144</v>
      </c>
      <c r="B48" s="243"/>
      <c r="C48" s="243"/>
      <c r="D48" s="243"/>
      <c r="E48" s="243"/>
      <c r="F48" s="243"/>
      <c r="G48" s="74">
        <v>42</v>
      </c>
      <c r="H48" s="75">
        <v>176179</v>
      </c>
      <c r="I48" s="75">
        <v>0</v>
      </c>
    </row>
    <row r="49" spans="1:9" x14ac:dyDescent="0.2">
      <c r="A49" s="276" t="s">
        <v>145</v>
      </c>
      <c r="B49" s="276"/>
      <c r="C49" s="276"/>
      <c r="D49" s="276"/>
      <c r="E49" s="276"/>
      <c r="F49" s="276"/>
      <c r="G49" s="74">
        <v>43</v>
      </c>
      <c r="H49" s="75">
        <v>15085</v>
      </c>
      <c r="I49" s="75">
        <v>0</v>
      </c>
    </row>
    <row r="50" spans="1:9" x14ac:dyDescent="0.2">
      <c r="A50" s="276" t="s">
        <v>146</v>
      </c>
      <c r="B50" s="276"/>
      <c r="C50" s="276"/>
      <c r="D50" s="276"/>
      <c r="E50" s="276"/>
      <c r="F50" s="276"/>
      <c r="G50" s="74">
        <v>44</v>
      </c>
      <c r="H50" s="75">
        <v>409427</v>
      </c>
      <c r="I50" s="75">
        <v>287687</v>
      </c>
    </row>
    <row r="51" spans="1:9" x14ac:dyDescent="0.2">
      <c r="A51" s="276" t="s">
        <v>147</v>
      </c>
      <c r="B51" s="276"/>
      <c r="C51" s="276"/>
      <c r="D51" s="276"/>
      <c r="E51" s="276"/>
      <c r="F51" s="276"/>
      <c r="G51" s="74">
        <v>45</v>
      </c>
      <c r="H51" s="75">
        <v>118931</v>
      </c>
      <c r="I51" s="75">
        <v>91448</v>
      </c>
    </row>
    <row r="52" spans="1:9" x14ac:dyDescent="0.2">
      <c r="A52" s="276" t="s">
        <v>148</v>
      </c>
      <c r="B52" s="276"/>
      <c r="C52" s="276"/>
      <c r="D52" s="276"/>
      <c r="E52" s="276"/>
      <c r="F52" s="276"/>
      <c r="G52" s="74">
        <v>46</v>
      </c>
      <c r="H52" s="75">
        <v>0</v>
      </c>
      <c r="I52" s="75">
        <v>0</v>
      </c>
    </row>
    <row r="53" spans="1:9" x14ac:dyDescent="0.2">
      <c r="A53" s="276" t="s">
        <v>149</v>
      </c>
      <c r="B53" s="276"/>
      <c r="C53" s="276"/>
      <c r="D53" s="276"/>
      <c r="E53" s="276"/>
      <c r="F53" s="276"/>
      <c r="G53" s="74">
        <v>47</v>
      </c>
      <c r="H53" s="75">
        <v>0</v>
      </c>
      <c r="I53" s="75">
        <v>0</v>
      </c>
    </row>
    <row r="54" spans="1:9" x14ac:dyDescent="0.2">
      <c r="A54" s="276" t="s">
        <v>150</v>
      </c>
      <c r="B54" s="276"/>
      <c r="C54" s="276"/>
      <c r="D54" s="276"/>
      <c r="E54" s="276"/>
      <c r="F54" s="276"/>
      <c r="G54" s="74">
        <v>48</v>
      </c>
      <c r="H54" s="75">
        <v>0</v>
      </c>
      <c r="I54" s="75">
        <v>0</v>
      </c>
    </row>
    <row r="55" spans="1:9" ht="30.6" customHeight="1" x14ac:dyDescent="0.2">
      <c r="A55" s="244" t="s">
        <v>151</v>
      </c>
      <c r="B55" s="244"/>
      <c r="C55" s="244"/>
      <c r="D55" s="244"/>
      <c r="E55" s="244"/>
      <c r="F55" s="244"/>
      <c r="G55" s="74">
        <v>49</v>
      </c>
      <c r="H55" s="75">
        <v>0</v>
      </c>
      <c r="I55" s="75">
        <v>0</v>
      </c>
    </row>
    <row r="56" spans="1:9" x14ac:dyDescent="0.2">
      <c r="A56" s="244" t="s">
        <v>152</v>
      </c>
      <c r="B56" s="244"/>
      <c r="C56" s="244"/>
      <c r="D56" s="244"/>
      <c r="E56" s="244"/>
      <c r="F56" s="244"/>
      <c r="G56" s="74">
        <v>50</v>
      </c>
      <c r="H56" s="75">
        <v>0</v>
      </c>
      <c r="I56" s="75">
        <v>0</v>
      </c>
    </row>
    <row r="57" spans="1:9" ht="28.9" customHeight="1" x14ac:dyDescent="0.2">
      <c r="A57" s="244" t="s">
        <v>153</v>
      </c>
      <c r="B57" s="244"/>
      <c r="C57" s="244"/>
      <c r="D57" s="244"/>
      <c r="E57" s="244"/>
      <c r="F57" s="244"/>
      <c r="G57" s="74">
        <v>51</v>
      </c>
      <c r="H57" s="75">
        <v>0</v>
      </c>
      <c r="I57" s="75">
        <v>0</v>
      </c>
    </row>
    <row r="58" spans="1:9" x14ac:dyDescent="0.2">
      <c r="A58" s="244" t="s">
        <v>154</v>
      </c>
      <c r="B58" s="244"/>
      <c r="C58" s="244"/>
      <c r="D58" s="244"/>
      <c r="E58" s="244"/>
      <c r="F58" s="244"/>
      <c r="G58" s="74">
        <v>52</v>
      </c>
      <c r="H58" s="75">
        <v>0</v>
      </c>
      <c r="I58" s="75">
        <v>0</v>
      </c>
    </row>
    <row r="59" spans="1:9" x14ac:dyDescent="0.2">
      <c r="A59" s="245" t="s">
        <v>368</v>
      </c>
      <c r="B59" s="245"/>
      <c r="C59" s="245"/>
      <c r="D59" s="245"/>
      <c r="E59" s="245"/>
      <c r="F59" s="245"/>
      <c r="G59" s="76">
        <v>53</v>
      </c>
      <c r="H59" s="77">
        <f>H7+H36+H55+H56</f>
        <v>51321255</v>
      </c>
      <c r="I59" s="77">
        <f>I7+I36+I55+I56</f>
        <v>59150694</v>
      </c>
    </row>
    <row r="60" spans="1:9" x14ac:dyDescent="0.2">
      <c r="A60" s="245" t="s">
        <v>369</v>
      </c>
      <c r="B60" s="245"/>
      <c r="C60" s="245"/>
      <c r="D60" s="245"/>
      <c r="E60" s="245"/>
      <c r="F60" s="245"/>
      <c r="G60" s="76">
        <v>54</v>
      </c>
      <c r="H60" s="77">
        <f>H13+H47+H57+H58</f>
        <v>40571337</v>
      </c>
      <c r="I60" s="77">
        <f>I13+I47+I57+I58</f>
        <v>59512956</v>
      </c>
    </row>
    <row r="61" spans="1:9" x14ac:dyDescent="0.2">
      <c r="A61" s="245" t="s">
        <v>371</v>
      </c>
      <c r="B61" s="245"/>
      <c r="C61" s="245"/>
      <c r="D61" s="245"/>
      <c r="E61" s="245"/>
      <c r="F61" s="245"/>
      <c r="G61" s="76">
        <v>55</v>
      </c>
      <c r="H61" s="77">
        <f>H59-H60</f>
        <v>10749918</v>
      </c>
      <c r="I61" s="77">
        <f>I59-I60</f>
        <v>-362262</v>
      </c>
    </row>
    <row r="62" spans="1:9" x14ac:dyDescent="0.2">
      <c r="A62" s="278" t="s">
        <v>372</v>
      </c>
      <c r="B62" s="278"/>
      <c r="C62" s="278"/>
      <c r="D62" s="278"/>
      <c r="E62" s="278"/>
      <c r="F62" s="278"/>
      <c r="G62" s="76">
        <v>56</v>
      </c>
      <c r="H62" s="77">
        <f>+IF((H59-H60)&gt;0,(H59-H60),0)</f>
        <v>10749918</v>
      </c>
      <c r="I62" s="77">
        <f>+IF((I59-I60)&gt;0,(I59-I60),0)</f>
        <v>0</v>
      </c>
    </row>
    <row r="63" spans="1:9" x14ac:dyDescent="0.2">
      <c r="A63" s="278" t="s">
        <v>373</v>
      </c>
      <c r="B63" s="278"/>
      <c r="C63" s="278"/>
      <c r="D63" s="278"/>
      <c r="E63" s="278"/>
      <c r="F63" s="278"/>
      <c r="G63" s="76">
        <v>57</v>
      </c>
      <c r="H63" s="77">
        <f>+IF((H59-H60)&lt;0,(H59-H60),0)</f>
        <v>0</v>
      </c>
      <c r="I63" s="77">
        <f>+IF((I59-I60)&lt;0,(I59-I60),0)</f>
        <v>-362262</v>
      </c>
    </row>
    <row r="64" spans="1:9" x14ac:dyDescent="0.2">
      <c r="A64" s="244" t="s">
        <v>114</v>
      </c>
      <c r="B64" s="244"/>
      <c r="C64" s="244"/>
      <c r="D64" s="244"/>
      <c r="E64" s="244"/>
      <c r="F64" s="244"/>
      <c r="G64" s="74">
        <v>58</v>
      </c>
      <c r="H64" s="75">
        <v>1709056</v>
      </c>
      <c r="I64" s="75">
        <v>-31547</v>
      </c>
    </row>
    <row r="65" spans="1:9" x14ac:dyDescent="0.2">
      <c r="A65" s="245" t="s">
        <v>374</v>
      </c>
      <c r="B65" s="245"/>
      <c r="C65" s="245"/>
      <c r="D65" s="245"/>
      <c r="E65" s="245"/>
      <c r="F65" s="245"/>
      <c r="G65" s="76">
        <v>59</v>
      </c>
      <c r="H65" s="77">
        <f>H61-H64</f>
        <v>9040862</v>
      </c>
      <c r="I65" s="77">
        <f>I61-I64</f>
        <v>-330715</v>
      </c>
    </row>
    <row r="66" spans="1:9" x14ac:dyDescent="0.2">
      <c r="A66" s="278" t="s">
        <v>375</v>
      </c>
      <c r="B66" s="278"/>
      <c r="C66" s="278"/>
      <c r="D66" s="278"/>
      <c r="E66" s="278"/>
      <c r="F66" s="278"/>
      <c r="G66" s="76">
        <v>60</v>
      </c>
      <c r="H66" s="77">
        <f>+IF((H61-H64)&gt;0,(H61-H64),0)</f>
        <v>9040862</v>
      </c>
      <c r="I66" s="77">
        <f>+IF((I61-I64)&gt;0,(I61-I64),0)</f>
        <v>0</v>
      </c>
    </row>
    <row r="67" spans="1:9" x14ac:dyDescent="0.2">
      <c r="A67" s="278" t="s">
        <v>376</v>
      </c>
      <c r="B67" s="278"/>
      <c r="C67" s="278"/>
      <c r="D67" s="278"/>
      <c r="E67" s="278"/>
      <c r="F67" s="278"/>
      <c r="G67" s="76">
        <v>61</v>
      </c>
      <c r="H67" s="77">
        <f>+IF((H61-H64)&lt;0,(H61-H64),0)</f>
        <v>0</v>
      </c>
      <c r="I67" s="77">
        <f>+IF((I61-I64)&lt;0,(I61-I64),0)</f>
        <v>-330715</v>
      </c>
    </row>
    <row r="68" spans="1:9" x14ac:dyDescent="0.2">
      <c r="A68" s="249" t="s">
        <v>155</v>
      </c>
      <c r="B68" s="249"/>
      <c r="C68" s="249"/>
      <c r="D68" s="249"/>
      <c r="E68" s="249"/>
      <c r="F68" s="249"/>
      <c r="G68" s="270"/>
      <c r="H68" s="270"/>
      <c r="I68" s="270"/>
    </row>
    <row r="69" spans="1:9" ht="25.9" customHeight="1" x14ac:dyDescent="0.2">
      <c r="A69" s="245" t="s">
        <v>377</v>
      </c>
      <c r="B69" s="245"/>
      <c r="C69" s="245"/>
      <c r="D69" s="245"/>
      <c r="E69" s="245"/>
      <c r="F69" s="245"/>
      <c r="G69" s="76">
        <v>62</v>
      </c>
      <c r="H69" s="77">
        <f>H70-H71</f>
        <v>0</v>
      </c>
      <c r="I69" s="77">
        <f>I70-I71</f>
        <v>0</v>
      </c>
    </row>
    <row r="70" spans="1:9" x14ac:dyDescent="0.2">
      <c r="A70" s="276" t="s">
        <v>156</v>
      </c>
      <c r="B70" s="276"/>
      <c r="C70" s="276"/>
      <c r="D70" s="276"/>
      <c r="E70" s="276"/>
      <c r="F70" s="276"/>
      <c r="G70" s="74">
        <v>63</v>
      </c>
      <c r="H70" s="75">
        <v>0</v>
      </c>
      <c r="I70" s="75">
        <v>0</v>
      </c>
    </row>
    <row r="71" spans="1:9" x14ac:dyDescent="0.2">
      <c r="A71" s="276" t="s">
        <v>157</v>
      </c>
      <c r="B71" s="276"/>
      <c r="C71" s="276"/>
      <c r="D71" s="276"/>
      <c r="E71" s="276"/>
      <c r="F71" s="276"/>
      <c r="G71" s="74">
        <v>64</v>
      </c>
      <c r="H71" s="75">
        <v>0</v>
      </c>
      <c r="I71" s="75">
        <v>0</v>
      </c>
    </row>
    <row r="72" spans="1:9" x14ac:dyDescent="0.2">
      <c r="A72" s="244" t="s">
        <v>158</v>
      </c>
      <c r="B72" s="244"/>
      <c r="C72" s="244"/>
      <c r="D72" s="244"/>
      <c r="E72" s="244"/>
      <c r="F72" s="244"/>
      <c r="G72" s="74">
        <v>65</v>
      </c>
      <c r="H72" s="75">
        <v>0</v>
      </c>
      <c r="I72" s="75">
        <v>0</v>
      </c>
    </row>
    <row r="73" spans="1:9" x14ac:dyDescent="0.2">
      <c r="A73" s="278" t="s">
        <v>378</v>
      </c>
      <c r="B73" s="278"/>
      <c r="C73" s="278"/>
      <c r="D73" s="278"/>
      <c r="E73" s="278"/>
      <c r="F73" s="278"/>
      <c r="G73" s="76">
        <v>66</v>
      </c>
      <c r="H73" s="81">
        <v>0</v>
      </c>
      <c r="I73" s="81">
        <v>0</v>
      </c>
    </row>
    <row r="74" spans="1:9" x14ac:dyDescent="0.2">
      <c r="A74" s="278" t="s">
        <v>379</v>
      </c>
      <c r="B74" s="278"/>
      <c r="C74" s="278"/>
      <c r="D74" s="278"/>
      <c r="E74" s="278"/>
      <c r="F74" s="278"/>
      <c r="G74" s="76">
        <v>67</v>
      </c>
      <c r="H74" s="81">
        <v>0</v>
      </c>
      <c r="I74" s="81">
        <v>0</v>
      </c>
    </row>
    <row r="75" spans="1:9" x14ac:dyDescent="0.2">
      <c r="A75" s="249" t="s">
        <v>159</v>
      </c>
      <c r="B75" s="249"/>
      <c r="C75" s="249"/>
      <c r="D75" s="249"/>
      <c r="E75" s="249"/>
      <c r="F75" s="249"/>
      <c r="G75" s="270"/>
      <c r="H75" s="270"/>
      <c r="I75" s="270"/>
    </row>
    <row r="76" spans="1:9" x14ac:dyDescent="0.2">
      <c r="A76" s="245" t="s">
        <v>380</v>
      </c>
      <c r="B76" s="245"/>
      <c r="C76" s="245"/>
      <c r="D76" s="245"/>
      <c r="E76" s="245"/>
      <c r="F76" s="245"/>
      <c r="G76" s="76">
        <v>68</v>
      </c>
      <c r="H76" s="81">
        <v>0</v>
      </c>
      <c r="I76" s="81">
        <v>0</v>
      </c>
    </row>
    <row r="77" spans="1:9" x14ac:dyDescent="0.2">
      <c r="A77" s="277" t="s">
        <v>381</v>
      </c>
      <c r="B77" s="277"/>
      <c r="C77" s="277"/>
      <c r="D77" s="277"/>
      <c r="E77" s="277"/>
      <c r="F77" s="277"/>
      <c r="G77" s="82">
        <v>69</v>
      </c>
      <c r="H77" s="83">
        <v>0</v>
      </c>
      <c r="I77" s="83">
        <v>0</v>
      </c>
    </row>
    <row r="78" spans="1:9" x14ac:dyDescent="0.2">
      <c r="A78" s="277" t="s">
        <v>382</v>
      </c>
      <c r="B78" s="277"/>
      <c r="C78" s="277"/>
      <c r="D78" s="277"/>
      <c r="E78" s="277"/>
      <c r="F78" s="277"/>
      <c r="G78" s="82">
        <v>70</v>
      </c>
      <c r="H78" s="83">
        <v>0</v>
      </c>
      <c r="I78" s="83">
        <v>0</v>
      </c>
    </row>
    <row r="79" spans="1:9" x14ac:dyDescent="0.2">
      <c r="A79" s="245" t="s">
        <v>383</v>
      </c>
      <c r="B79" s="245"/>
      <c r="C79" s="245"/>
      <c r="D79" s="245"/>
      <c r="E79" s="245"/>
      <c r="F79" s="245"/>
      <c r="G79" s="76">
        <v>71</v>
      </c>
      <c r="H79" s="81">
        <v>0</v>
      </c>
      <c r="I79" s="81">
        <v>0</v>
      </c>
    </row>
    <row r="80" spans="1:9" x14ac:dyDescent="0.2">
      <c r="A80" s="245" t="s">
        <v>384</v>
      </c>
      <c r="B80" s="245"/>
      <c r="C80" s="245"/>
      <c r="D80" s="245"/>
      <c r="E80" s="245"/>
      <c r="F80" s="245"/>
      <c r="G80" s="76">
        <v>72</v>
      </c>
      <c r="H80" s="81">
        <v>0</v>
      </c>
      <c r="I80" s="81">
        <v>0</v>
      </c>
    </row>
    <row r="81" spans="1:9" x14ac:dyDescent="0.2">
      <c r="A81" s="278" t="s">
        <v>385</v>
      </c>
      <c r="B81" s="278"/>
      <c r="C81" s="278"/>
      <c r="D81" s="278"/>
      <c r="E81" s="278"/>
      <c r="F81" s="278"/>
      <c r="G81" s="76">
        <v>73</v>
      </c>
      <c r="H81" s="81">
        <v>0</v>
      </c>
      <c r="I81" s="81">
        <v>0</v>
      </c>
    </row>
    <row r="82" spans="1:9" x14ac:dyDescent="0.2">
      <c r="A82" s="278" t="s">
        <v>386</v>
      </c>
      <c r="B82" s="278"/>
      <c r="C82" s="278"/>
      <c r="D82" s="278"/>
      <c r="E82" s="278"/>
      <c r="F82" s="278"/>
      <c r="G82" s="76">
        <v>74</v>
      </c>
      <c r="H82" s="81">
        <v>0</v>
      </c>
      <c r="I82" s="81">
        <v>0</v>
      </c>
    </row>
    <row r="83" spans="1:9" x14ac:dyDescent="0.2">
      <c r="A83" s="249" t="s">
        <v>115</v>
      </c>
      <c r="B83" s="249"/>
      <c r="C83" s="249"/>
      <c r="D83" s="249"/>
      <c r="E83" s="249"/>
      <c r="F83" s="249"/>
      <c r="G83" s="270"/>
      <c r="H83" s="270"/>
      <c r="I83" s="270"/>
    </row>
    <row r="84" spans="1:9" x14ac:dyDescent="0.2">
      <c r="A84" s="271" t="s">
        <v>387</v>
      </c>
      <c r="B84" s="271"/>
      <c r="C84" s="271"/>
      <c r="D84" s="271"/>
      <c r="E84" s="271"/>
      <c r="F84" s="271"/>
      <c r="G84" s="76">
        <v>75</v>
      </c>
      <c r="H84" s="84">
        <f>H85+H86</f>
        <v>9040862</v>
      </c>
      <c r="I84" s="84">
        <f>I85+I86</f>
        <v>-330715</v>
      </c>
    </row>
    <row r="85" spans="1:9" x14ac:dyDescent="0.2">
      <c r="A85" s="272" t="s">
        <v>160</v>
      </c>
      <c r="B85" s="272"/>
      <c r="C85" s="272"/>
      <c r="D85" s="272"/>
      <c r="E85" s="272"/>
      <c r="F85" s="272"/>
      <c r="G85" s="74">
        <v>76</v>
      </c>
      <c r="H85" s="85">
        <f>+H66</f>
        <v>9040862</v>
      </c>
      <c r="I85" s="85">
        <f>+I67</f>
        <v>-330715</v>
      </c>
    </row>
    <row r="86" spans="1:9" x14ac:dyDescent="0.2">
      <c r="A86" s="272" t="s">
        <v>161</v>
      </c>
      <c r="B86" s="272"/>
      <c r="C86" s="272"/>
      <c r="D86" s="272"/>
      <c r="E86" s="272"/>
      <c r="F86" s="272"/>
      <c r="G86" s="74">
        <v>77</v>
      </c>
      <c r="H86" s="85">
        <v>0</v>
      </c>
      <c r="I86" s="85">
        <v>0</v>
      </c>
    </row>
    <row r="87" spans="1:9" x14ac:dyDescent="0.2">
      <c r="A87" s="273" t="s">
        <v>117</v>
      </c>
      <c r="B87" s="273"/>
      <c r="C87" s="273"/>
      <c r="D87" s="273"/>
      <c r="E87" s="273"/>
      <c r="F87" s="273"/>
      <c r="G87" s="274"/>
      <c r="H87" s="274"/>
      <c r="I87" s="274"/>
    </row>
    <row r="88" spans="1:9" x14ac:dyDescent="0.2">
      <c r="A88" s="275" t="s">
        <v>162</v>
      </c>
      <c r="B88" s="275"/>
      <c r="C88" s="275"/>
      <c r="D88" s="275"/>
      <c r="E88" s="275"/>
      <c r="F88" s="275"/>
      <c r="G88" s="74">
        <v>78</v>
      </c>
      <c r="H88" s="85">
        <f>+H85</f>
        <v>9040862</v>
      </c>
      <c r="I88" s="85">
        <f>+I85</f>
        <v>-330715</v>
      </c>
    </row>
    <row r="89" spans="1:9" ht="29.25" customHeight="1" x14ac:dyDescent="0.2">
      <c r="A89" s="269" t="s">
        <v>432</v>
      </c>
      <c r="B89" s="269"/>
      <c r="C89" s="269"/>
      <c r="D89" s="269"/>
      <c r="E89" s="269"/>
      <c r="F89" s="269"/>
      <c r="G89" s="76">
        <v>79</v>
      </c>
      <c r="H89" s="84">
        <f>H90+H97</f>
        <v>0</v>
      </c>
      <c r="I89" s="84">
        <f>I90+I97</f>
        <v>0</v>
      </c>
    </row>
    <row r="90" spans="1:9" ht="24.6" customHeight="1" x14ac:dyDescent="0.2">
      <c r="A90" s="281" t="s">
        <v>440</v>
      </c>
      <c r="B90" s="281"/>
      <c r="C90" s="281"/>
      <c r="D90" s="281"/>
      <c r="E90" s="281"/>
      <c r="F90" s="281"/>
      <c r="G90" s="76">
        <v>80</v>
      </c>
      <c r="H90" s="84">
        <f>SUM(H91:H95)</f>
        <v>0</v>
      </c>
      <c r="I90" s="84">
        <f>SUM(I91:I95)</f>
        <v>0</v>
      </c>
    </row>
    <row r="91" spans="1:9" ht="24.6" customHeight="1" x14ac:dyDescent="0.2">
      <c r="A91" s="276" t="s">
        <v>350</v>
      </c>
      <c r="B91" s="276"/>
      <c r="C91" s="276"/>
      <c r="D91" s="276"/>
      <c r="E91" s="276"/>
      <c r="F91" s="276"/>
      <c r="G91" s="76">
        <v>81</v>
      </c>
      <c r="H91" s="97">
        <v>0</v>
      </c>
      <c r="I91" s="97">
        <v>0</v>
      </c>
    </row>
    <row r="92" spans="1:9" ht="39" customHeight="1" x14ac:dyDescent="0.2">
      <c r="A92" s="276" t="s">
        <v>351</v>
      </c>
      <c r="B92" s="276"/>
      <c r="C92" s="276"/>
      <c r="D92" s="276"/>
      <c r="E92" s="276"/>
      <c r="F92" s="276"/>
      <c r="G92" s="76">
        <v>82</v>
      </c>
      <c r="H92" s="97">
        <v>0</v>
      </c>
      <c r="I92" s="97">
        <v>0</v>
      </c>
    </row>
    <row r="93" spans="1:9" ht="44.25" customHeight="1" x14ac:dyDescent="0.2">
      <c r="A93" s="276" t="s">
        <v>352</v>
      </c>
      <c r="B93" s="276"/>
      <c r="C93" s="276"/>
      <c r="D93" s="276"/>
      <c r="E93" s="276"/>
      <c r="F93" s="276"/>
      <c r="G93" s="76">
        <v>83</v>
      </c>
      <c r="H93" s="97">
        <v>0</v>
      </c>
      <c r="I93" s="97">
        <v>0</v>
      </c>
    </row>
    <row r="94" spans="1:9" ht="16.5" customHeight="1" x14ac:dyDescent="0.2">
      <c r="A94" s="276" t="s">
        <v>353</v>
      </c>
      <c r="B94" s="276"/>
      <c r="C94" s="276"/>
      <c r="D94" s="276"/>
      <c r="E94" s="276"/>
      <c r="F94" s="276"/>
      <c r="G94" s="76">
        <v>84</v>
      </c>
      <c r="H94" s="97">
        <v>0</v>
      </c>
      <c r="I94" s="97">
        <v>0</v>
      </c>
    </row>
    <row r="95" spans="1:9" ht="13.5" customHeight="1" x14ac:dyDescent="0.2">
      <c r="A95" s="276" t="s">
        <v>354</v>
      </c>
      <c r="B95" s="276"/>
      <c r="C95" s="276"/>
      <c r="D95" s="276"/>
      <c r="E95" s="276"/>
      <c r="F95" s="276"/>
      <c r="G95" s="76">
        <v>85</v>
      </c>
      <c r="H95" s="97">
        <v>0</v>
      </c>
      <c r="I95" s="97">
        <v>0</v>
      </c>
    </row>
    <row r="96" spans="1:9" ht="24.6" customHeight="1" x14ac:dyDescent="0.2">
      <c r="A96" s="276" t="s">
        <v>355</v>
      </c>
      <c r="B96" s="276"/>
      <c r="C96" s="276"/>
      <c r="D96" s="276"/>
      <c r="E96" s="276"/>
      <c r="F96" s="276"/>
      <c r="G96" s="76">
        <v>86</v>
      </c>
      <c r="H96" s="97">
        <v>0</v>
      </c>
      <c r="I96" s="97">
        <v>0</v>
      </c>
    </row>
    <row r="97" spans="1:9" ht="24.6" customHeight="1" x14ac:dyDescent="0.2">
      <c r="A97" s="281" t="s">
        <v>433</v>
      </c>
      <c r="B97" s="281"/>
      <c r="C97" s="281"/>
      <c r="D97" s="281"/>
      <c r="E97" s="281"/>
      <c r="F97" s="281"/>
      <c r="G97" s="76">
        <v>87</v>
      </c>
      <c r="H97" s="84">
        <f>SUM(H98:H105)</f>
        <v>0</v>
      </c>
      <c r="I97" s="84">
        <f>SUM(I98:I105)</f>
        <v>0</v>
      </c>
    </row>
    <row r="98" spans="1:9" x14ac:dyDescent="0.2">
      <c r="A98" s="276" t="s">
        <v>163</v>
      </c>
      <c r="B98" s="276"/>
      <c r="C98" s="276"/>
      <c r="D98" s="276"/>
      <c r="E98" s="276"/>
      <c r="F98" s="276"/>
      <c r="G98" s="74">
        <v>88</v>
      </c>
      <c r="H98" s="85">
        <v>0</v>
      </c>
      <c r="I98" s="85">
        <v>0</v>
      </c>
    </row>
    <row r="99" spans="1:9" ht="35.25" customHeight="1" x14ac:dyDescent="0.2">
      <c r="A99" s="276" t="s">
        <v>356</v>
      </c>
      <c r="B99" s="276"/>
      <c r="C99" s="276"/>
      <c r="D99" s="276"/>
      <c r="E99" s="276"/>
      <c r="F99" s="276"/>
      <c r="G99" s="74">
        <v>89</v>
      </c>
      <c r="H99" s="85">
        <v>0</v>
      </c>
      <c r="I99" s="85">
        <v>0</v>
      </c>
    </row>
    <row r="100" spans="1:9" x14ac:dyDescent="0.2">
      <c r="A100" s="276" t="s">
        <v>357</v>
      </c>
      <c r="B100" s="276"/>
      <c r="C100" s="276"/>
      <c r="D100" s="276"/>
      <c r="E100" s="276"/>
      <c r="F100" s="276"/>
      <c r="G100" s="74">
        <v>90</v>
      </c>
      <c r="H100" s="85">
        <v>0</v>
      </c>
      <c r="I100" s="85">
        <v>0</v>
      </c>
    </row>
    <row r="101" spans="1:9" ht="33.75" customHeight="1" x14ac:dyDescent="0.2">
      <c r="A101" s="276" t="s">
        <v>358</v>
      </c>
      <c r="B101" s="276"/>
      <c r="C101" s="276"/>
      <c r="D101" s="276"/>
      <c r="E101" s="276"/>
      <c r="F101" s="276"/>
      <c r="G101" s="74">
        <v>91</v>
      </c>
      <c r="H101" s="85">
        <v>0</v>
      </c>
      <c r="I101" s="85">
        <v>0</v>
      </c>
    </row>
    <row r="102" spans="1:9" ht="29.25" customHeight="1" x14ac:dyDescent="0.2">
      <c r="A102" s="276" t="s">
        <v>359</v>
      </c>
      <c r="B102" s="276"/>
      <c r="C102" s="276"/>
      <c r="D102" s="276"/>
      <c r="E102" s="276"/>
      <c r="F102" s="276"/>
      <c r="G102" s="74">
        <v>92</v>
      </c>
      <c r="H102" s="85">
        <v>0</v>
      </c>
      <c r="I102" s="85">
        <v>0</v>
      </c>
    </row>
    <row r="103" spans="1:9" x14ac:dyDescent="0.2">
      <c r="A103" s="276" t="s">
        <v>360</v>
      </c>
      <c r="B103" s="276"/>
      <c r="C103" s="276"/>
      <c r="D103" s="276"/>
      <c r="E103" s="276"/>
      <c r="F103" s="276"/>
      <c r="G103" s="74">
        <v>93</v>
      </c>
      <c r="H103" s="85">
        <v>0</v>
      </c>
      <c r="I103" s="85">
        <v>0</v>
      </c>
    </row>
    <row r="104" spans="1:9" ht="24.75" customHeight="1" x14ac:dyDescent="0.2">
      <c r="A104" s="276" t="s">
        <v>361</v>
      </c>
      <c r="B104" s="276"/>
      <c r="C104" s="276"/>
      <c r="D104" s="276"/>
      <c r="E104" s="276"/>
      <c r="F104" s="276"/>
      <c r="G104" s="74">
        <v>94</v>
      </c>
      <c r="H104" s="85">
        <v>0</v>
      </c>
      <c r="I104" s="85">
        <v>0</v>
      </c>
    </row>
    <row r="105" spans="1:9" ht="15.75" customHeight="1" x14ac:dyDescent="0.2">
      <c r="A105" s="276" t="s">
        <v>362</v>
      </c>
      <c r="B105" s="276"/>
      <c r="C105" s="276"/>
      <c r="D105" s="276"/>
      <c r="E105" s="276"/>
      <c r="F105" s="276"/>
      <c r="G105" s="74">
        <v>95</v>
      </c>
      <c r="H105" s="85">
        <v>0</v>
      </c>
      <c r="I105" s="85">
        <v>0</v>
      </c>
    </row>
    <row r="106" spans="1:9" ht="24.75" customHeight="1" x14ac:dyDescent="0.2">
      <c r="A106" s="276" t="s">
        <v>363</v>
      </c>
      <c r="B106" s="276"/>
      <c r="C106" s="276"/>
      <c r="D106" s="276"/>
      <c r="E106" s="276"/>
      <c r="F106" s="276"/>
      <c r="G106" s="74">
        <v>96</v>
      </c>
      <c r="H106" s="85">
        <v>0</v>
      </c>
      <c r="I106" s="85">
        <v>0</v>
      </c>
    </row>
    <row r="107" spans="1:9" ht="27.6" customHeight="1" x14ac:dyDescent="0.2">
      <c r="A107" s="269" t="s">
        <v>435</v>
      </c>
      <c r="B107" s="269"/>
      <c r="C107" s="269"/>
      <c r="D107" s="269"/>
      <c r="E107" s="269"/>
      <c r="F107" s="269"/>
      <c r="G107" s="76">
        <v>97</v>
      </c>
      <c r="H107" s="84">
        <f>H90+H97-H106-H96</f>
        <v>0</v>
      </c>
      <c r="I107" s="84">
        <f>I90+I97-I106-I96</f>
        <v>0</v>
      </c>
    </row>
    <row r="108" spans="1:9" x14ac:dyDescent="0.2">
      <c r="A108" s="269" t="s">
        <v>370</v>
      </c>
      <c r="B108" s="269"/>
      <c r="C108" s="269"/>
      <c r="D108" s="269"/>
      <c r="E108" s="269"/>
      <c r="F108" s="269"/>
      <c r="G108" s="76">
        <v>98</v>
      </c>
      <c r="H108" s="84">
        <f>H88+H107</f>
        <v>9040862</v>
      </c>
      <c r="I108" s="84">
        <f>I88+I107</f>
        <v>-330715</v>
      </c>
    </row>
    <row r="109" spans="1:9" x14ac:dyDescent="0.2">
      <c r="A109" s="249" t="s">
        <v>164</v>
      </c>
      <c r="B109" s="249"/>
      <c r="C109" s="249"/>
      <c r="D109" s="249"/>
      <c r="E109" s="249"/>
      <c r="F109" s="249"/>
      <c r="G109" s="270"/>
      <c r="H109" s="270"/>
      <c r="I109" s="270"/>
    </row>
    <row r="110" spans="1:9" ht="24.75" customHeight="1" x14ac:dyDescent="0.2">
      <c r="A110" s="271" t="s">
        <v>434</v>
      </c>
      <c r="B110" s="271"/>
      <c r="C110" s="271"/>
      <c r="D110" s="271"/>
      <c r="E110" s="271"/>
      <c r="F110" s="271"/>
      <c r="G110" s="76">
        <v>99</v>
      </c>
      <c r="H110" s="84">
        <f>H111+H112</f>
        <v>9040862</v>
      </c>
      <c r="I110" s="84">
        <f>I111+I112</f>
        <v>-330715</v>
      </c>
    </row>
    <row r="111" spans="1:9" x14ac:dyDescent="0.2">
      <c r="A111" s="272" t="s">
        <v>116</v>
      </c>
      <c r="B111" s="272"/>
      <c r="C111" s="272"/>
      <c r="D111" s="272"/>
      <c r="E111" s="272"/>
      <c r="F111" s="272"/>
      <c r="G111" s="74">
        <v>100</v>
      </c>
      <c r="H111" s="85">
        <f>+H85</f>
        <v>9040862</v>
      </c>
      <c r="I111" s="85">
        <f>+I85</f>
        <v>-330715</v>
      </c>
    </row>
    <row r="112" spans="1:9" x14ac:dyDescent="0.2">
      <c r="A112" s="272" t="s">
        <v>165</v>
      </c>
      <c r="B112" s="272"/>
      <c r="C112" s="272"/>
      <c r="D112" s="272"/>
      <c r="E112" s="272"/>
      <c r="F112" s="272"/>
      <c r="G112" s="74">
        <v>101</v>
      </c>
      <c r="H112" s="85">
        <v>0</v>
      </c>
      <c r="I112" s="85">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conditionalFormatting sqref="H91:I96">
    <cfRule type="cellIs" dxfId="1" priority="1" stopIfTrue="1" operator="notEqual">
      <formula>ROUND(H91,0)</formula>
    </cfRule>
    <cfRule type="cellIs" dxfId="0"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3" orientation="portrait" r:id="rId1"/>
  <headerFooter alignWithMargins="0"/>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5" zoomScaleNormal="100" zoomScaleSheetLayoutView="110" workbookViewId="0">
      <selection activeCell="Q47" sqref="Q47"/>
    </sheetView>
  </sheetViews>
  <sheetFormatPr defaultColWidth="9.140625" defaultRowHeight="12.75" x14ac:dyDescent="0.2"/>
  <cols>
    <col min="1" max="6" width="9.140625" style="2"/>
    <col min="7" max="7" width="9.140625" style="10"/>
    <col min="8" max="9" width="16.28515625" style="29" customWidth="1"/>
    <col min="10" max="16384" width="9.140625" style="2"/>
  </cols>
  <sheetData>
    <row r="1" spans="1:9" x14ac:dyDescent="0.2">
      <c r="A1" s="289" t="s">
        <v>166</v>
      </c>
      <c r="B1" s="293"/>
      <c r="C1" s="293"/>
      <c r="D1" s="293"/>
      <c r="E1" s="293"/>
      <c r="F1" s="293"/>
      <c r="G1" s="293"/>
      <c r="H1" s="293"/>
      <c r="I1" s="293"/>
    </row>
    <row r="2" spans="1:9" ht="12.75" customHeight="1" x14ac:dyDescent="0.2">
      <c r="A2" s="287" t="s">
        <v>466</v>
      </c>
      <c r="B2" s="254"/>
      <c r="C2" s="254"/>
      <c r="D2" s="254"/>
      <c r="E2" s="254"/>
      <c r="F2" s="254"/>
      <c r="G2" s="254"/>
      <c r="H2" s="254"/>
      <c r="I2" s="254"/>
    </row>
    <row r="3" spans="1:9" x14ac:dyDescent="0.2">
      <c r="A3" s="267" t="s">
        <v>279</v>
      </c>
      <c r="B3" s="295"/>
      <c r="C3" s="295"/>
      <c r="D3" s="295"/>
      <c r="E3" s="295"/>
      <c r="F3" s="295"/>
      <c r="G3" s="295"/>
      <c r="H3" s="295"/>
      <c r="I3" s="295"/>
    </row>
    <row r="4" spans="1:9" x14ac:dyDescent="0.2">
      <c r="A4" s="294" t="s">
        <v>460</v>
      </c>
      <c r="B4" s="257"/>
      <c r="C4" s="257"/>
      <c r="D4" s="257"/>
      <c r="E4" s="257"/>
      <c r="F4" s="257"/>
      <c r="G4" s="257"/>
      <c r="H4" s="257"/>
      <c r="I4" s="258"/>
    </row>
    <row r="5" spans="1:9" ht="22.5" x14ac:dyDescent="0.2">
      <c r="A5" s="282" t="s">
        <v>2</v>
      </c>
      <c r="B5" s="283"/>
      <c r="C5" s="283"/>
      <c r="D5" s="283"/>
      <c r="E5" s="283"/>
      <c r="F5" s="283"/>
      <c r="G5" s="86" t="s">
        <v>106</v>
      </c>
      <c r="H5" s="79" t="s">
        <v>293</v>
      </c>
      <c r="I5" s="79" t="s">
        <v>276</v>
      </c>
    </row>
    <row r="6" spans="1:9" x14ac:dyDescent="0.2">
      <c r="A6" s="296">
        <v>1</v>
      </c>
      <c r="B6" s="283"/>
      <c r="C6" s="283"/>
      <c r="D6" s="283"/>
      <c r="E6" s="283"/>
      <c r="F6" s="283"/>
      <c r="G6" s="79">
        <v>2</v>
      </c>
      <c r="H6" s="79" t="s">
        <v>167</v>
      </c>
      <c r="I6" s="79" t="s">
        <v>168</v>
      </c>
    </row>
    <row r="7" spans="1:9" x14ac:dyDescent="0.2">
      <c r="A7" s="290" t="s">
        <v>169</v>
      </c>
      <c r="B7" s="290"/>
      <c r="C7" s="290"/>
      <c r="D7" s="290"/>
      <c r="E7" s="290"/>
      <c r="F7" s="290"/>
      <c r="G7" s="290"/>
      <c r="H7" s="290"/>
      <c r="I7" s="290"/>
    </row>
    <row r="8" spans="1:9" ht="12.75" customHeight="1" x14ac:dyDescent="0.2">
      <c r="A8" s="276" t="s">
        <v>170</v>
      </c>
      <c r="B8" s="276"/>
      <c r="C8" s="276"/>
      <c r="D8" s="276"/>
      <c r="E8" s="276"/>
      <c r="F8" s="276"/>
      <c r="G8" s="82">
        <v>1</v>
      </c>
      <c r="H8" s="87">
        <v>10749918</v>
      </c>
      <c r="I8" s="87">
        <v>-362262</v>
      </c>
    </row>
    <row r="9" spans="1:9" ht="12.75" customHeight="1" x14ac:dyDescent="0.2">
      <c r="A9" s="278" t="s">
        <v>171</v>
      </c>
      <c r="B9" s="278"/>
      <c r="C9" s="278"/>
      <c r="D9" s="278"/>
      <c r="E9" s="278"/>
      <c r="F9" s="278"/>
      <c r="G9" s="76">
        <v>2</v>
      </c>
      <c r="H9" s="88">
        <f>H10+H11+H12+H13+H14+H15+H16+H17</f>
        <v>7120888</v>
      </c>
      <c r="I9" s="88">
        <f>I10+I11+I12+I13+I14+I15+I16+I17</f>
        <v>20262484</v>
      </c>
    </row>
    <row r="10" spans="1:9" ht="12.75" customHeight="1" x14ac:dyDescent="0.2">
      <c r="A10" s="292" t="s">
        <v>172</v>
      </c>
      <c r="B10" s="292"/>
      <c r="C10" s="292"/>
      <c r="D10" s="292"/>
      <c r="E10" s="292"/>
      <c r="F10" s="292"/>
      <c r="G10" s="82">
        <v>3</v>
      </c>
      <c r="H10" s="87">
        <v>14187805</v>
      </c>
      <c r="I10" s="87">
        <v>12856314</v>
      </c>
    </row>
    <row r="11" spans="1:9" ht="31.15" customHeight="1" x14ac:dyDescent="0.2">
      <c r="A11" s="292" t="s">
        <v>298</v>
      </c>
      <c r="B11" s="292"/>
      <c r="C11" s="292"/>
      <c r="D11" s="292"/>
      <c r="E11" s="292"/>
      <c r="F11" s="292"/>
      <c r="G11" s="82">
        <v>4</v>
      </c>
      <c r="H11" s="87">
        <v>644</v>
      </c>
      <c r="I11" s="87">
        <v>-36424</v>
      </c>
    </row>
    <row r="12" spans="1:9" ht="28.15" customHeight="1" x14ac:dyDescent="0.2">
      <c r="A12" s="292" t="s">
        <v>299</v>
      </c>
      <c r="B12" s="292"/>
      <c r="C12" s="292"/>
      <c r="D12" s="292"/>
      <c r="E12" s="292"/>
      <c r="F12" s="292"/>
      <c r="G12" s="82">
        <v>5</v>
      </c>
      <c r="H12" s="87">
        <v>0</v>
      </c>
      <c r="I12" s="87">
        <v>0</v>
      </c>
    </row>
    <row r="13" spans="1:9" ht="12.75" customHeight="1" x14ac:dyDescent="0.2">
      <c r="A13" s="292" t="s">
        <v>173</v>
      </c>
      <c r="B13" s="292"/>
      <c r="C13" s="292"/>
      <c r="D13" s="292"/>
      <c r="E13" s="292"/>
      <c r="F13" s="292"/>
      <c r="G13" s="82">
        <v>6</v>
      </c>
      <c r="H13" s="87">
        <v>-186884</v>
      </c>
      <c r="I13" s="87">
        <v>-299403</v>
      </c>
    </row>
    <row r="14" spans="1:9" ht="12.75" customHeight="1" x14ac:dyDescent="0.2">
      <c r="A14" s="292" t="s">
        <v>174</v>
      </c>
      <c r="B14" s="292"/>
      <c r="C14" s="292"/>
      <c r="D14" s="292"/>
      <c r="E14" s="292"/>
      <c r="F14" s="292"/>
      <c r="G14" s="82">
        <v>7</v>
      </c>
      <c r="H14" s="87">
        <v>585606</v>
      </c>
      <c r="I14" s="87">
        <v>279888</v>
      </c>
    </row>
    <row r="15" spans="1:9" ht="12.75" customHeight="1" x14ac:dyDescent="0.2">
      <c r="A15" s="292" t="s">
        <v>175</v>
      </c>
      <c r="B15" s="292"/>
      <c r="C15" s="292"/>
      <c r="D15" s="292"/>
      <c r="E15" s="292"/>
      <c r="F15" s="292"/>
      <c r="G15" s="82">
        <v>8</v>
      </c>
      <c r="H15" s="87">
        <v>2778</v>
      </c>
      <c r="I15" s="87">
        <v>7462109</v>
      </c>
    </row>
    <row r="16" spans="1:9" ht="12.75" customHeight="1" x14ac:dyDescent="0.2">
      <c r="A16" s="292" t="s">
        <v>176</v>
      </c>
      <c r="B16" s="292"/>
      <c r="C16" s="292"/>
      <c r="D16" s="292"/>
      <c r="E16" s="292"/>
      <c r="F16" s="292"/>
      <c r="G16" s="82">
        <v>9</v>
      </c>
      <c r="H16" s="87">
        <v>-27140</v>
      </c>
      <c r="I16" s="87">
        <v>0</v>
      </c>
    </row>
    <row r="17" spans="1:9" ht="27.6" customHeight="1" x14ac:dyDescent="0.2">
      <c r="A17" s="292" t="s">
        <v>177</v>
      </c>
      <c r="B17" s="292"/>
      <c r="C17" s="292"/>
      <c r="D17" s="292"/>
      <c r="E17" s="292"/>
      <c r="F17" s="292"/>
      <c r="G17" s="82">
        <v>10</v>
      </c>
      <c r="H17" s="87">
        <v>-7441921</v>
      </c>
      <c r="I17" s="87">
        <v>0</v>
      </c>
    </row>
    <row r="18" spans="1:9" ht="29.45" customHeight="1" x14ac:dyDescent="0.2">
      <c r="A18" s="269" t="s">
        <v>301</v>
      </c>
      <c r="B18" s="269"/>
      <c r="C18" s="269"/>
      <c r="D18" s="269"/>
      <c r="E18" s="269"/>
      <c r="F18" s="269"/>
      <c r="G18" s="76">
        <v>11</v>
      </c>
      <c r="H18" s="88">
        <f>H8+H9</f>
        <v>17870806</v>
      </c>
      <c r="I18" s="88">
        <f>I8+I9</f>
        <v>19900222</v>
      </c>
    </row>
    <row r="19" spans="1:9" ht="12.75" customHeight="1" x14ac:dyDescent="0.2">
      <c r="A19" s="278" t="s">
        <v>178</v>
      </c>
      <c r="B19" s="278"/>
      <c r="C19" s="278"/>
      <c r="D19" s="278"/>
      <c r="E19" s="278"/>
      <c r="F19" s="278"/>
      <c r="G19" s="76">
        <v>12</v>
      </c>
      <c r="H19" s="88">
        <f>H20+H21+H22+H23</f>
        <v>-4752241</v>
      </c>
      <c r="I19" s="88">
        <f>I20+I21+I22+I23</f>
        <v>-1421007</v>
      </c>
    </row>
    <row r="20" spans="1:9" ht="12.75" customHeight="1" x14ac:dyDescent="0.2">
      <c r="A20" s="292" t="s">
        <v>179</v>
      </c>
      <c r="B20" s="292"/>
      <c r="C20" s="292"/>
      <c r="D20" s="292"/>
      <c r="E20" s="292"/>
      <c r="F20" s="292"/>
      <c r="G20" s="82">
        <v>13</v>
      </c>
      <c r="H20" s="87">
        <v>-5542667</v>
      </c>
      <c r="I20" s="87">
        <v>-1067044</v>
      </c>
    </row>
    <row r="21" spans="1:9" ht="12.75" customHeight="1" x14ac:dyDescent="0.2">
      <c r="A21" s="292" t="s">
        <v>180</v>
      </c>
      <c r="B21" s="292"/>
      <c r="C21" s="292"/>
      <c r="D21" s="292"/>
      <c r="E21" s="292"/>
      <c r="F21" s="292"/>
      <c r="G21" s="82">
        <v>14</v>
      </c>
      <c r="H21" s="87">
        <v>823166</v>
      </c>
      <c r="I21" s="87">
        <v>-170232</v>
      </c>
    </row>
    <row r="22" spans="1:9" ht="12.75" customHeight="1" x14ac:dyDescent="0.2">
      <c r="A22" s="292" t="s">
        <v>181</v>
      </c>
      <c r="B22" s="292"/>
      <c r="C22" s="292"/>
      <c r="D22" s="292"/>
      <c r="E22" s="292"/>
      <c r="F22" s="292"/>
      <c r="G22" s="82">
        <v>15</v>
      </c>
      <c r="H22" s="87">
        <v>-32740</v>
      </c>
      <c r="I22" s="87">
        <v>-183731</v>
      </c>
    </row>
    <row r="23" spans="1:9" ht="12.75" customHeight="1" x14ac:dyDescent="0.2">
      <c r="A23" s="292" t="s">
        <v>182</v>
      </c>
      <c r="B23" s="292"/>
      <c r="C23" s="292"/>
      <c r="D23" s="292"/>
      <c r="E23" s="292"/>
      <c r="F23" s="292"/>
      <c r="G23" s="82">
        <v>16</v>
      </c>
      <c r="H23" s="87">
        <v>0</v>
      </c>
      <c r="I23" s="87">
        <v>0</v>
      </c>
    </row>
    <row r="24" spans="1:9" ht="12.75" customHeight="1" x14ac:dyDescent="0.2">
      <c r="A24" s="269" t="s">
        <v>183</v>
      </c>
      <c r="B24" s="269"/>
      <c r="C24" s="269"/>
      <c r="D24" s="269"/>
      <c r="E24" s="269"/>
      <c r="F24" s="269"/>
      <c r="G24" s="76">
        <v>17</v>
      </c>
      <c r="H24" s="88">
        <f>H18+H19</f>
        <v>13118565</v>
      </c>
      <c r="I24" s="88">
        <f>I18+I19</f>
        <v>18479215</v>
      </c>
    </row>
    <row r="25" spans="1:9" ht="12.75" customHeight="1" x14ac:dyDescent="0.2">
      <c r="A25" s="276" t="s">
        <v>184</v>
      </c>
      <c r="B25" s="276"/>
      <c r="C25" s="276"/>
      <c r="D25" s="276"/>
      <c r="E25" s="276"/>
      <c r="F25" s="276"/>
      <c r="G25" s="82">
        <v>18</v>
      </c>
      <c r="H25" s="87">
        <v>-592780</v>
      </c>
      <c r="I25" s="87">
        <v>-546623</v>
      </c>
    </row>
    <row r="26" spans="1:9" ht="12.75" customHeight="1" x14ac:dyDescent="0.2">
      <c r="A26" s="276" t="s">
        <v>185</v>
      </c>
      <c r="B26" s="276"/>
      <c r="C26" s="276"/>
      <c r="D26" s="276"/>
      <c r="E26" s="276"/>
      <c r="F26" s="276"/>
      <c r="G26" s="82">
        <v>19</v>
      </c>
      <c r="H26" s="87">
        <v>0</v>
      </c>
      <c r="I26" s="87">
        <v>-914250</v>
      </c>
    </row>
    <row r="27" spans="1:9" ht="28.9" customHeight="1" x14ac:dyDescent="0.2">
      <c r="A27" s="271" t="s">
        <v>186</v>
      </c>
      <c r="B27" s="271"/>
      <c r="C27" s="271"/>
      <c r="D27" s="271"/>
      <c r="E27" s="271"/>
      <c r="F27" s="271"/>
      <c r="G27" s="76">
        <v>20</v>
      </c>
      <c r="H27" s="88">
        <f>H24+H25+H26</f>
        <v>12525785</v>
      </c>
      <c r="I27" s="88">
        <f>I24+I25+I26</f>
        <v>17018342</v>
      </c>
    </row>
    <row r="28" spans="1:9" x14ac:dyDescent="0.2">
      <c r="A28" s="290" t="s">
        <v>187</v>
      </c>
      <c r="B28" s="290"/>
      <c r="C28" s="290"/>
      <c r="D28" s="290"/>
      <c r="E28" s="290"/>
      <c r="F28" s="290"/>
      <c r="G28" s="290"/>
      <c r="H28" s="290"/>
      <c r="I28" s="290"/>
    </row>
    <row r="29" spans="1:9" ht="23.45" customHeight="1" x14ac:dyDescent="0.2">
      <c r="A29" s="276" t="s">
        <v>188</v>
      </c>
      <c r="B29" s="276"/>
      <c r="C29" s="276"/>
      <c r="D29" s="276"/>
      <c r="E29" s="276"/>
      <c r="F29" s="276"/>
      <c r="G29" s="82">
        <v>21</v>
      </c>
      <c r="H29" s="85">
        <v>1200</v>
      </c>
      <c r="I29" s="85">
        <v>53636</v>
      </c>
    </row>
    <row r="30" spans="1:9" ht="12.75" customHeight="1" x14ac:dyDescent="0.2">
      <c r="A30" s="276" t="s">
        <v>189</v>
      </c>
      <c r="B30" s="276"/>
      <c r="C30" s="276"/>
      <c r="D30" s="276"/>
      <c r="E30" s="276"/>
      <c r="F30" s="276"/>
      <c r="G30" s="82">
        <v>22</v>
      </c>
      <c r="H30" s="85">
        <v>0</v>
      </c>
      <c r="I30" s="85">
        <v>0</v>
      </c>
    </row>
    <row r="31" spans="1:9" ht="12.75" customHeight="1" x14ac:dyDescent="0.2">
      <c r="A31" s="276" t="s">
        <v>190</v>
      </c>
      <c r="B31" s="276"/>
      <c r="C31" s="276"/>
      <c r="D31" s="276"/>
      <c r="E31" s="276"/>
      <c r="F31" s="276"/>
      <c r="G31" s="82">
        <v>23</v>
      </c>
      <c r="H31" s="85">
        <v>186884</v>
      </c>
      <c r="I31" s="85">
        <v>872468</v>
      </c>
    </row>
    <row r="32" spans="1:9" ht="12.75" customHeight="1" x14ac:dyDescent="0.2">
      <c r="A32" s="276" t="s">
        <v>191</v>
      </c>
      <c r="B32" s="276"/>
      <c r="C32" s="276"/>
      <c r="D32" s="276"/>
      <c r="E32" s="276"/>
      <c r="F32" s="276"/>
      <c r="G32" s="82">
        <v>24</v>
      </c>
      <c r="H32" s="85">
        <v>0</v>
      </c>
      <c r="I32" s="85">
        <v>0</v>
      </c>
    </row>
    <row r="33" spans="1:9" ht="12.75" customHeight="1" x14ac:dyDescent="0.2">
      <c r="A33" s="276" t="s">
        <v>192</v>
      </c>
      <c r="B33" s="276"/>
      <c r="C33" s="276"/>
      <c r="D33" s="276"/>
      <c r="E33" s="276"/>
      <c r="F33" s="276"/>
      <c r="G33" s="82">
        <v>25</v>
      </c>
      <c r="H33" s="85">
        <v>700000</v>
      </c>
      <c r="I33" s="85">
        <v>3600000</v>
      </c>
    </row>
    <row r="34" spans="1:9" ht="12.75" customHeight="1" x14ac:dyDescent="0.2">
      <c r="A34" s="276" t="s">
        <v>193</v>
      </c>
      <c r="B34" s="276"/>
      <c r="C34" s="276"/>
      <c r="D34" s="276"/>
      <c r="E34" s="276"/>
      <c r="F34" s="276"/>
      <c r="G34" s="82">
        <v>26</v>
      </c>
      <c r="H34" s="85">
        <v>0</v>
      </c>
      <c r="I34" s="85">
        <v>0</v>
      </c>
    </row>
    <row r="35" spans="1:9" ht="27.6" customHeight="1" x14ac:dyDescent="0.2">
      <c r="A35" s="269" t="s">
        <v>194</v>
      </c>
      <c r="B35" s="269"/>
      <c r="C35" s="269"/>
      <c r="D35" s="269"/>
      <c r="E35" s="269"/>
      <c r="F35" s="269"/>
      <c r="G35" s="76">
        <v>27</v>
      </c>
      <c r="H35" s="84">
        <f>H29+H30+H31+H32+H33+H34</f>
        <v>888084</v>
      </c>
      <c r="I35" s="84">
        <f>I29+I30+I31+I32+I33+I34</f>
        <v>4526104</v>
      </c>
    </row>
    <row r="36" spans="1:9" ht="26.45" customHeight="1" x14ac:dyDescent="0.2">
      <c r="A36" s="276" t="s">
        <v>195</v>
      </c>
      <c r="B36" s="276"/>
      <c r="C36" s="276"/>
      <c r="D36" s="276"/>
      <c r="E36" s="276"/>
      <c r="F36" s="276"/>
      <c r="G36" s="82">
        <v>28</v>
      </c>
      <c r="H36" s="85">
        <v>-617039</v>
      </c>
      <c r="I36" s="85">
        <v>-8576411</v>
      </c>
    </row>
    <row r="37" spans="1:9" ht="12.75" customHeight="1" x14ac:dyDescent="0.2">
      <c r="A37" s="276" t="s">
        <v>196</v>
      </c>
      <c r="B37" s="276"/>
      <c r="C37" s="276"/>
      <c r="D37" s="276"/>
      <c r="E37" s="276"/>
      <c r="F37" s="276"/>
      <c r="G37" s="82">
        <v>29</v>
      </c>
      <c r="H37" s="85">
        <v>0</v>
      </c>
      <c r="I37" s="85">
        <v>0</v>
      </c>
    </row>
    <row r="38" spans="1:9" ht="12.75" customHeight="1" x14ac:dyDescent="0.2">
      <c r="A38" s="276" t="s">
        <v>197</v>
      </c>
      <c r="B38" s="276"/>
      <c r="C38" s="276"/>
      <c r="D38" s="276"/>
      <c r="E38" s="276"/>
      <c r="F38" s="276"/>
      <c r="G38" s="82">
        <v>30</v>
      </c>
      <c r="H38" s="85">
        <v>0</v>
      </c>
      <c r="I38" s="85">
        <v>-7600000</v>
      </c>
    </row>
    <row r="39" spans="1:9" ht="12.75" customHeight="1" x14ac:dyDescent="0.2">
      <c r="A39" s="276" t="s">
        <v>198</v>
      </c>
      <c r="B39" s="276"/>
      <c r="C39" s="276"/>
      <c r="D39" s="276"/>
      <c r="E39" s="276"/>
      <c r="F39" s="276"/>
      <c r="G39" s="82">
        <v>31</v>
      </c>
      <c r="H39" s="85">
        <v>-5967391</v>
      </c>
      <c r="I39" s="85">
        <v>0</v>
      </c>
    </row>
    <row r="40" spans="1:9" ht="12.75" customHeight="1" x14ac:dyDescent="0.2">
      <c r="A40" s="276" t="s">
        <v>199</v>
      </c>
      <c r="B40" s="276"/>
      <c r="C40" s="276"/>
      <c r="D40" s="276"/>
      <c r="E40" s="276"/>
      <c r="F40" s="276"/>
      <c r="G40" s="82">
        <v>32</v>
      </c>
      <c r="H40" s="85">
        <v>0</v>
      </c>
      <c r="I40" s="85">
        <v>0</v>
      </c>
    </row>
    <row r="41" spans="1:9" ht="22.9" customHeight="1" x14ac:dyDescent="0.2">
      <c r="A41" s="269" t="s">
        <v>200</v>
      </c>
      <c r="B41" s="269"/>
      <c r="C41" s="269"/>
      <c r="D41" s="269"/>
      <c r="E41" s="269"/>
      <c r="F41" s="269"/>
      <c r="G41" s="76">
        <v>33</v>
      </c>
      <c r="H41" s="84">
        <f>H36+H37+H38+H39+H40</f>
        <v>-6584430</v>
      </c>
      <c r="I41" s="84">
        <f>I36+I37+I38+I39+I40</f>
        <v>-16176411</v>
      </c>
    </row>
    <row r="42" spans="1:9" ht="30.6" customHeight="1" x14ac:dyDescent="0.2">
      <c r="A42" s="271" t="s">
        <v>201</v>
      </c>
      <c r="B42" s="271"/>
      <c r="C42" s="271"/>
      <c r="D42" s="271"/>
      <c r="E42" s="271"/>
      <c r="F42" s="271"/>
      <c r="G42" s="76">
        <v>34</v>
      </c>
      <c r="H42" s="84">
        <f>H35+H41</f>
        <v>-5696346</v>
      </c>
      <c r="I42" s="84">
        <f>I35+I41</f>
        <v>-11650307</v>
      </c>
    </row>
    <row r="43" spans="1:9" x14ac:dyDescent="0.2">
      <c r="A43" s="290" t="s">
        <v>202</v>
      </c>
      <c r="B43" s="290"/>
      <c r="C43" s="290"/>
      <c r="D43" s="290"/>
      <c r="E43" s="290"/>
      <c r="F43" s="290"/>
      <c r="G43" s="290"/>
      <c r="H43" s="290"/>
      <c r="I43" s="290"/>
    </row>
    <row r="44" spans="1:9" ht="12.75" customHeight="1" x14ac:dyDescent="0.2">
      <c r="A44" s="276" t="s">
        <v>203</v>
      </c>
      <c r="B44" s="276"/>
      <c r="C44" s="276"/>
      <c r="D44" s="276"/>
      <c r="E44" s="276"/>
      <c r="F44" s="276"/>
      <c r="G44" s="82">
        <v>35</v>
      </c>
      <c r="H44" s="85">
        <v>0</v>
      </c>
      <c r="I44" s="85">
        <v>0</v>
      </c>
    </row>
    <row r="45" spans="1:9" ht="27.6" customHeight="1" x14ac:dyDescent="0.2">
      <c r="A45" s="276" t="s">
        <v>204</v>
      </c>
      <c r="B45" s="276"/>
      <c r="C45" s="276"/>
      <c r="D45" s="276"/>
      <c r="E45" s="276"/>
      <c r="F45" s="276"/>
      <c r="G45" s="82">
        <v>36</v>
      </c>
      <c r="H45" s="85">
        <v>0</v>
      </c>
      <c r="I45" s="85">
        <v>0</v>
      </c>
    </row>
    <row r="46" spans="1:9" ht="12.75" customHeight="1" x14ac:dyDescent="0.2">
      <c r="A46" s="276" t="s">
        <v>205</v>
      </c>
      <c r="B46" s="276"/>
      <c r="C46" s="276"/>
      <c r="D46" s="276"/>
      <c r="E46" s="276"/>
      <c r="F46" s="276"/>
      <c r="G46" s="82">
        <v>37</v>
      </c>
      <c r="H46" s="85">
        <v>10000000</v>
      </c>
      <c r="I46" s="85">
        <v>8315482</v>
      </c>
    </row>
    <row r="47" spans="1:9" ht="12.75" customHeight="1" x14ac:dyDescent="0.2">
      <c r="A47" s="276" t="s">
        <v>206</v>
      </c>
      <c r="B47" s="276"/>
      <c r="C47" s="276"/>
      <c r="D47" s="276"/>
      <c r="E47" s="276"/>
      <c r="F47" s="276"/>
      <c r="G47" s="82">
        <v>38</v>
      </c>
      <c r="H47" s="85">
        <v>0</v>
      </c>
      <c r="I47" s="85">
        <v>0</v>
      </c>
    </row>
    <row r="48" spans="1:9" ht="25.9" customHeight="1" x14ac:dyDescent="0.2">
      <c r="A48" s="269" t="s">
        <v>207</v>
      </c>
      <c r="B48" s="269"/>
      <c r="C48" s="269"/>
      <c r="D48" s="269"/>
      <c r="E48" s="269"/>
      <c r="F48" s="269"/>
      <c r="G48" s="76">
        <v>39</v>
      </c>
      <c r="H48" s="84">
        <f>H44+H45+H46+H47</f>
        <v>10000000</v>
      </c>
      <c r="I48" s="84">
        <f>I44+I45+I46+I47</f>
        <v>8315482</v>
      </c>
    </row>
    <row r="49" spans="1:9" ht="24.6" customHeight="1" x14ac:dyDescent="0.2">
      <c r="A49" s="276" t="s">
        <v>300</v>
      </c>
      <c r="B49" s="276"/>
      <c r="C49" s="276"/>
      <c r="D49" s="276"/>
      <c r="E49" s="276"/>
      <c r="F49" s="276"/>
      <c r="G49" s="82">
        <v>40</v>
      </c>
      <c r="H49" s="85">
        <v>-4647243</v>
      </c>
      <c r="I49" s="85">
        <v>-16288769</v>
      </c>
    </row>
    <row r="50" spans="1:9" ht="12.75" customHeight="1" x14ac:dyDescent="0.2">
      <c r="A50" s="276" t="s">
        <v>208</v>
      </c>
      <c r="B50" s="276"/>
      <c r="C50" s="276"/>
      <c r="D50" s="276"/>
      <c r="E50" s="276"/>
      <c r="F50" s="276"/>
      <c r="G50" s="82">
        <v>41</v>
      </c>
      <c r="H50" s="85">
        <v>0</v>
      </c>
      <c r="I50" s="85">
        <v>0</v>
      </c>
    </row>
    <row r="51" spans="1:9" ht="12.75" customHeight="1" x14ac:dyDescent="0.2">
      <c r="A51" s="276" t="s">
        <v>209</v>
      </c>
      <c r="B51" s="276"/>
      <c r="C51" s="276"/>
      <c r="D51" s="276"/>
      <c r="E51" s="276"/>
      <c r="F51" s="276"/>
      <c r="G51" s="82">
        <v>42</v>
      </c>
      <c r="H51" s="85">
        <v>-70074</v>
      </c>
      <c r="I51" s="85">
        <v>-278301</v>
      </c>
    </row>
    <row r="52" spans="1:9" ht="26.45" customHeight="1" x14ac:dyDescent="0.2">
      <c r="A52" s="276" t="s">
        <v>210</v>
      </c>
      <c r="B52" s="276"/>
      <c r="C52" s="276"/>
      <c r="D52" s="276"/>
      <c r="E52" s="276"/>
      <c r="F52" s="276"/>
      <c r="G52" s="82">
        <v>43</v>
      </c>
      <c r="H52" s="85">
        <v>0</v>
      </c>
      <c r="I52" s="85">
        <v>0</v>
      </c>
    </row>
    <row r="53" spans="1:9" ht="12.75" customHeight="1" x14ac:dyDescent="0.2">
      <c r="A53" s="276" t="s">
        <v>211</v>
      </c>
      <c r="B53" s="276"/>
      <c r="C53" s="276"/>
      <c r="D53" s="276"/>
      <c r="E53" s="276"/>
      <c r="F53" s="276"/>
      <c r="G53" s="82">
        <v>44</v>
      </c>
      <c r="H53" s="85">
        <v>0</v>
      </c>
      <c r="I53" s="85">
        <v>0</v>
      </c>
    </row>
    <row r="54" spans="1:9" ht="27.6" customHeight="1" x14ac:dyDescent="0.2">
      <c r="A54" s="269" t="s">
        <v>212</v>
      </c>
      <c r="B54" s="269"/>
      <c r="C54" s="269"/>
      <c r="D54" s="269"/>
      <c r="E54" s="269"/>
      <c r="F54" s="269"/>
      <c r="G54" s="76">
        <v>45</v>
      </c>
      <c r="H54" s="84">
        <f>H49+H50+H51+H52+H53</f>
        <v>-4717317</v>
      </c>
      <c r="I54" s="84">
        <f>I49+I50+I51+I52+I53</f>
        <v>-16567070</v>
      </c>
    </row>
    <row r="55" spans="1:9" ht="27.6" customHeight="1" x14ac:dyDescent="0.2">
      <c r="A55" s="271" t="s">
        <v>213</v>
      </c>
      <c r="B55" s="271"/>
      <c r="C55" s="271"/>
      <c r="D55" s="271"/>
      <c r="E55" s="271"/>
      <c r="F55" s="271"/>
      <c r="G55" s="76">
        <v>46</v>
      </c>
      <c r="H55" s="84">
        <f>H48+H54</f>
        <v>5282683</v>
      </c>
      <c r="I55" s="84">
        <f>I48+I54</f>
        <v>-8251588</v>
      </c>
    </row>
    <row r="56" spans="1:9" x14ac:dyDescent="0.2">
      <c r="A56" s="243" t="s">
        <v>214</v>
      </c>
      <c r="B56" s="243"/>
      <c r="C56" s="243"/>
      <c r="D56" s="243"/>
      <c r="E56" s="243"/>
      <c r="F56" s="243"/>
      <c r="G56" s="82">
        <v>47</v>
      </c>
      <c r="H56" s="85">
        <v>0</v>
      </c>
      <c r="I56" s="85">
        <v>0</v>
      </c>
    </row>
    <row r="57" spans="1:9" ht="27" customHeight="1" x14ac:dyDescent="0.2">
      <c r="A57" s="271" t="s">
        <v>215</v>
      </c>
      <c r="B57" s="271"/>
      <c r="C57" s="271"/>
      <c r="D57" s="271"/>
      <c r="E57" s="271"/>
      <c r="F57" s="271"/>
      <c r="G57" s="76">
        <v>48</v>
      </c>
      <c r="H57" s="84">
        <f>H27+H42+H55+H56</f>
        <v>12112122</v>
      </c>
      <c r="I57" s="84">
        <f>I27+I42+I55+I56</f>
        <v>-2883553</v>
      </c>
    </row>
    <row r="58" spans="1:9" ht="15.6" customHeight="1" x14ac:dyDescent="0.2">
      <c r="A58" s="291" t="s">
        <v>216</v>
      </c>
      <c r="B58" s="291"/>
      <c r="C58" s="291"/>
      <c r="D58" s="291"/>
      <c r="E58" s="291"/>
      <c r="F58" s="291"/>
      <c r="G58" s="82">
        <v>49</v>
      </c>
      <c r="H58" s="85">
        <v>3072205</v>
      </c>
      <c r="I58" s="85">
        <v>15184327</v>
      </c>
    </row>
    <row r="59" spans="1:9" ht="28.9" customHeight="1" x14ac:dyDescent="0.2">
      <c r="A59" s="271" t="s">
        <v>217</v>
      </c>
      <c r="B59" s="271"/>
      <c r="C59" s="271"/>
      <c r="D59" s="271"/>
      <c r="E59" s="271"/>
      <c r="F59" s="271"/>
      <c r="G59" s="76">
        <v>50</v>
      </c>
      <c r="H59" s="84">
        <f>H57+H58</f>
        <v>15184327</v>
      </c>
      <c r="I59" s="84">
        <f>I57+I58</f>
        <v>12300774</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15" zoomScaleNormal="100" zoomScaleSheetLayoutView="110" workbookViewId="0">
      <selection activeCell="Q47" sqref="Q47"/>
    </sheetView>
  </sheetViews>
  <sheetFormatPr defaultRowHeight="12.75" x14ac:dyDescent="0.2"/>
  <cols>
    <col min="1" max="7" width="9.140625" style="2"/>
    <col min="8" max="9" width="14.85546875" style="29"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89" t="s">
        <v>218</v>
      </c>
      <c r="B1" s="293"/>
      <c r="C1" s="293"/>
      <c r="D1" s="293"/>
      <c r="E1" s="293"/>
      <c r="F1" s="293"/>
      <c r="G1" s="293"/>
      <c r="H1" s="293"/>
      <c r="I1" s="293"/>
    </row>
    <row r="2" spans="1:9" ht="12.75" customHeight="1" x14ac:dyDescent="0.2">
      <c r="A2" s="287" t="s">
        <v>466</v>
      </c>
      <c r="B2" s="254"/>
      <c r="C2" s="254"/>
      <c r="D2" s="254"/>
      <c r="E2" s="254"/>
      <c r="F2" s="254"/>
      <c r="G2" s="254"/>
      <c r="H2" s="254"/>
      <c r="I2" s="254"/>
    </row>
    <row r="3" spans="1:9" x14ac:dyDescent="0.2">
      <c r="A3" s="267" t="s">
        <v>279</v>
      </c>
      <c r="B3" s="298"/>
      <c r="C3" s="298"/>
      <c r="D3" s="298"/>
      <c r="E3" s="298"/>
      <c r="F3" s="298"/>
      <c r="G3" s="298"/>
      <c r="H3" s="298"/>
      <c r="I3" s="298"/>
    </row>
    <row r="4" spans="1:9" x14ac:dyDescent="0.2">
      <c r="A4" s="294" t="s">
        <v>460</v>
      </c>
      <c r="B4" s="257"/>
      <c r="C4" s="257"/>
      <c r="D4" s="257"/>
      <c r="E4" s="257"/>
      <c r="F4" s="257"/>
      <c r="G4" s="257"/>
      <c r="H4" s="257"/>
      <c r="I4" s="258"/>
    </row>
    <row r="5" spans="1:9" ht="33.75" x14ac:dyDescent="0.2">
      <c r="A5" s="282" t="s">
        <v>2</v>
      </c>
      <c r="B5" s="283"/>
      <c r="C5" s="283"/>
      <c r="D5" s="283"/>
      <c r="E5" s="283"/>
      <c r="F5" s="283"/>
      <c r="G5" s="78" t="s">
        <v>106</v>
      </c>
      <c r="H5" s="79" t="s">
        <v>293</v>
      </c>
      <c r="I5" s="79" t="s">
        <v>276</v>
      </c>
    </row>
    <row r="6" spans="1:9" x14ac:dyDescent="0.2">
      <c r="A6" s="296">
        <v>1</v>
      </c>
      <c r="B6" s="283"/>
      <c r="C6" s="283"/>
      <c r="D6" s="283"/>
      <c r="E6" s="283"/>
      <c r="F6" s="283"/>
      <c r="G6" s="80">
        <v>2</v>
      </c>
      <c r="H6" s="79" t="s">
        <v>167</v>
      </c>
      <c r="I6" s="79" t="s">
        <v>168</v>
      </c>
    </row>
    <row r="7" spans="1:9" x14ac:dyDescent="0.2">
      <c r="A7" s="290" t="s">
        <v>169</v>
      </c>
      <c r="B7" s="297"/>
      <c r="C7" s="297"/>
      <c r="D7" s="297"/>
      <c r="E7" s="297"/>
      <c r="F7" s="297"/>
      <c r="G7" s="297"/>
      <c r="H7" s="297"/>
      <c r="I7" s="297"/>
    </row>
    <row r="8" spans="1:9" x14ac:dyDescent="0.2">
      <c r="A8" s="276" t="s">
        <v>219</v>
      </c>
      <c r="B8" s="276"/>
      <c r="C8" s="276"/>
      <c r="D8" s="276"/>
      <c r="E8" s="276"/>
      <c r="F8" s="276"/>
      <c r="G8" s="74">
        <v>1</v>
      </c>
      <c r="H8" s="85">
        <v>0</v>
      </c>
      <c r="I8" s="85">
        <v>0</v>
      </c>
    </row>
    <row r="9" spans="1:9" x14ac:dyDescent="0.2">
      <c r="A9" s="276" t="s">
        <v>220</v>
      </c>
      <c r="B9" s="276"/>
      <c r="C9" s="276"/>
      <c r="D9" s="276"/>
      <c r="E9" s="276"/>
      <c r="F9" s="276"/>
      <c r="G9" s="74">
        <v>2</v>
      </c>
      <c r="H9" s="85">
        <v>0</v>
      </c>
      <c r="I9" s="85">
        <v>0</v>
      </c>
    </row>
    <row r="10" spans="1:9" x14ac:dyDescent="0.2">
      <c r="A10" s="276" t="s">
        <v>221</v>
      </c>
      <c r="B10" s="276"/>
      <c r="C10" s="276"/>
      <c r="D10" s="276"/>
      <c r="E10" s="276"/>
      <c r="F10" s="276"/>
      <c r="G10" s="74">
        <v>3</v>
      </c>
      <c r="H10" s="85">
        <v>0</v>
      </c>
      <c r="I10" s="85">
        <v>0</v>
      </c>
    </row>
    <row r="11" spans="1:9" x14ac:dyDescent="0.2">
      <c r="A11" s="276" t="s">
        <v>222</v>
      </c>
      <c r="B11" s="276"/>
      <c r="C11" s="276"/>
      <c r="D11" s="276"/>
      <c r="E11" s="276"/>
      <c r="F11" s="276"/>
      <c r="G11" s="74">
        <v>4</v>
      </c>
      <c r="H11" s="85">
        <v>0</v>
      </c>
      <c r="I11" s="85">
        <v>0</v>
      </c>
    </row>
    <row r="12" spans="1:9" x14ac:dyDescent="0.2">
      <c r="A12" s="276" t="s">
        <v>388</v>
      </c>
      <c r="B12" s="276"/>
      <c r="C12" s="276"/>
      <c r="D12" s="276"/>
      <c r="E12" s="276"/>
      <c r="F12" s="276"/>
      <c r="G12" s="74">
        <v>5</v>
      </c>
      <c r="H12" s="85">
        <v>0</v>
      </c>
      <c r="I12" s="85">
        <v>0</v>
      </c>
    </row>
    <row r="13" spans="1:9" ht="24" customHeight="1" x14ac:dyDescent="0.2">
      <c r="A13" s="281" t="s">
        <v>396</v>
      </c>
      <c r="B13" s="281"/>
      <c r="C13" s="281"/>
      <c r="D13" s="281"/>
      <c r="E13" s="281"/>
      <c r="F13" s="281"/>
      <c r="G13" s="76">
        <v>6</v>
      </c>
      <c r="H13" s="89">
        <f>SUM(H8:H12)</f>
        <v>0</v>
      </c>
      <c r="I13" s="89">
        <f>SUM(I8:I12)</f>
        <v>0</v>
      </c>
    </row>
    <row r="14" spans="1:9" x14ac:dyDescent="0.2">
      <c r="A14" s="276" t="s">
        <v>389</v>
      </c>
      <c r="B14" s="276"/>
      <c r="C14" s="276"/>
      <c r="D14" s="276"/>
      <c r="E14" s="276"/>
      <c r="F14" s="276"/>
      <c r="G14" s="74">
        <v>7</v>
      </c>
      <c r="H14" s="85">
        <v>0</v>
      </c>
      <c r="I14" s="85">
        <v>0</v>
      </c>
    </row>
    <row r="15" spans="1:9" x14ac:dyDescent="0.2">
      <c r="A15" s="276" t="s">
        <v>390</v>
      </c>
      <c r="B15" s="276"/>
      <c r="C15" s="276"/>
      <c r="D15" s="276"/>
      <c r="E15" s="276"/>
      <c r="F15" s="276"/>
      <c r="G15" s="74">
        <v>8</v>
      </c>
      <c r="H15" s="85">
        <v>0</v>
      </c>
      <c r="I15" s="85">
        <v>0</v>
      </c>
    </row>
    <row r="16" spans="1:9" x14ac:dyDescent="0.2">
      <c r="A16" s="276" t="s">
        <v>391</v>
      </c>
      <c r="B16" s="276"/>
      <c r="C16" s="276"/>
      <c r="D16" s="276"/>
      <c r="E16" s="276"/>
      <c r="F16" s="276"/>
      <c r="G16" s="74">
        <v>9</v>
      </c>
      <c r="H16" s="85">
        <v>0</v>
      </c>
      <c r="I16" s="85">
        <v>0</v>
      </c>
    </row>
    <row r="17" spans="1:9" x14ac:dyDescent="0.2">
      <c r="A17" s="276" t="s">
        <v>392</v>
      </c>
      <c r="B17" s="276"/>
      <c r="C17" s="276"/>
      <c r="D17" s="276"/>
      <c r="E17" s="276"/>
      <c r="F17" s="276"/>
      <c r="G17" s="74">
        <v>10</v>
      </c>
      <c r="H17" s="85">
        <v>0</v>
      </c>
      <c r="I17" s="85">
        <v>0</v>
      </c>
    </row>
    <row r="18" spans="1:9" x14ac:dyDescent="0.2">
      <c r="A18" s="276" t="s">
        <v>393</v>
      </c>
      <c r="B18" s="276"/>
      <c r="C18" s="276"/>
      <c r="D18" s="276"/>
      <c r="E18" s="276"/>
      <c r="F18" s="276"/>
      <c r="G18" s="74">
        <v>11</v>
      </c>
      <c r="H18" s="85">
        <v>0</v>
      </c>
      <c r="I18" s="85">
        <v>0</v>
      </c>
    </row>
    <row r="19" spans="1:9" x14ac:dyDescent="0.2">
      <c r="A19" s="276" t="s">
        <v>394</v>
      </c>
      <c r="B19" s="276"/>
      <c r="C19" s="276"/>
      <c r="D19" s="276"/>
      <c r="E19" s="276"/>
      <c r="F19" s="276"/>
      <c r="G19" s="74">
        <v>12</v>
      </c>
      <c r="H19" s="85">
        <v>0</v>
      </c>
      <c r="I19" s="85">
        <v>0</v>
      </c>
    </row>
    <row r="20" spans="1:9" ht="26.25" customHeight="1" x14ac:dyDescent="0.2">
      <c r="A20" s="281" t="s">
        <v>397</v>
      </c>
      <c r="B20" s="281"/>
      <c r="C20" s="281"/>
      <c r="D20" s="281"/>
      <c r="E20" s="281"/>
      <c r="F20" s="281"/>
      <c r="G20" s="76">
        <v>13</v>
      </c>
      <c r="H20" s="89">
        <f>SUM(H14:H19)</f>
        <v>0</v>
      </c>
      <c r="I20" s="89">
        <f>SUM(I14:I19)</f>
        <v>0</v>
      </c>
    </row>
    <row r="21" spans="1:9" ht="25.9" customHeight="1" x14ac:dyDescent="0.2">
      <c r="A21" s="271" t="s">
        <v>398</v>
      </c>
      <c r="B21" s="271"/>
      <c r="C21" s="271"/>
      <c r="D21" s="271"/>
      <c r="E21" s="271"/>
      <c r="F21" s="271"/>
      <c r="G21" s="76">
        <v>14</v>
      </c>
      <c r="H21" s="84">
        <f>H13+H20</f>
        <v>0</v>
      </c>
      <c r="I21" s="84">
        <f>I13+I20</f>
        <v>0</v>
      </c>
    </row>
    <row r="22" spans="1:9" x14ac:dyDescent="0.2">
      <c r="A22" s="290" t="s">
        <v>187</v>
      </c>
      <c r="B22" s="297"/>
      <c r="C22" s="297"/>
      <c r="D22" s="297"/>
      <c r="E22" s="297"/>
      <c r="F22" s="297"/>
      <c r="G22" s="297"/>
      <c r="H22" s="297"/>
      <c r="I22" s="297"/>
    </row>
    <row r="23" spans="1:9" ht="26.45" customHeight="1" x14ac:dyDescent="0.2">
      <c r="A23" s="276" t="s">
        <v>223</v>
      </c>
      <c r="B23" s="276"/>
      <c r="C23" s="276"/>
      <c r="D23" s="276"/>
      <c r="E23" s="276"/>
      <c r="F23" s="276"/>
      <c r="G23" s="74">
        <v>15</v>
      </c>
      <c r="H23" s="85">
        <v>0</v>
      </c>
      <c r="I23" s="85">
        <v>0</v>
      </c>
    </row>
    <row r="24" spans="1:9" x14ac:dyDescent="0.2">
      <c r="A24" s="276" t="s">
        <v>224</v>
      </c>
      <c r="B24" s="276"/>
      <c r="C24" s="276"/>
      <c r="D24" s="276"/>
      <c r="E24" s="276"/>
      <c r="F24" s="276"/>
      <c r="G24" s="74">
        <v>16</v>
      </c>
      <c r="H24" s="85">
        <v>0</v>
      </c>
      <c r="I24" s="85">
        <v>0</v>
      </c>
    </row>
    <row r="25" spans="1:9" x14ac:dyDescent="0.2">
      <c r="A25" s="276" t="s">
        <v>225</v>
      </c>
      <c r="B25" s="276"/>
      <c r="C25" s="276"/>
      <c r="D25" s="276"/>
      <c r="E25" s="276"/>
      <c r="F25" s="276"/>
      <c r="G25" s="74">
        <v>17</v>
      </c>
      <c r="H25" s="85">
        <v>0</v>
      </c>
      <c r="I25" s="85">
        <v>0</v>
      </c>
    </row>
    <row r="26" spans="1:9" x14ac:dyDescent="0.2">
      <c r="A26" s="276" t="s">
        <v>226</v>
      </c>
      <c r="B26" s="276"/>
      <c r="C26" s="276"/>
      <c r="D26" s="276"/>
      <c r="E26" s="276"/>
      <c r="F26" s="276"/>
      <c r="G26" s="74">
        <v>18</v>
      </c>
      <c r="H26" s="85">
        <v>0</v>
      </c>
      <c r="I26" s="85">
        <v>0</v>
      </c>
    </row>
    <row r="27" spans="1:9" x14ac:dyDescent="0.2">
      <c r="A27" s="276" t="s">
        <v>227</v>
      </c>
      <c r="B27" s="276"/>
      <c r="C27" s="276"/>
      <c r="D27" s="276"/>
      <c r="E27" s="276"/>
      <c r="F27" s="276"/>
      <c r="G27" s="74">
        <v>19</v>
      </c>
      <c r="H27" s="85">
        <v>0</v>
      </c>
      <c r="I27" s="85">
        <v>0</v>
      </c>
    </row>
    <row r="28" spans="1:9" x14ac:dyDescent="0.2">
      <c r="A28" s="276" t="s">
        <v>228</v>
      </c>
      <c r="B28" s="276"/>
      <c r="C28" s="276"/>
      <c r="D28" s="276"/>
      <c r="E28" s="276"/>
      <c r="F28" s="276"/>
      <c r="G28" s="74">
        <v>20</v>
      </c>
      <c r="H28" s="85">
        <v>0</v>
      </c>
      <c r="I28" s="85">
        <v>0</v>
      </c>
    </row>
    <row r="29" spans="1:9" ht="25.15" customHeight="1" x14ac:dyDescent="0.2">
      <c r="A29" s="269" t="s">
        <v>428</v>
      </c>
      <c r="B29" s="269"/>
      <c r="C29" s="269"/>
      <c r="D29" s="269"/>
      <c r="E29" s="269"/>
      <c r="F29" s="269"/>
      <c r="G29" s="76">
        <v>21</v>
      </c>
      <c r="H29" s="84">
        <f>SUM(H23:H28)</f>
        <v>0</v>
      </c>
      <c r="I29" s="84">
        <f>SUM(I23:I28)</f>
        <v>0</v>
      </c>
    </row>
    <row r="30" spans="1:9" ht="21" customHeight="1" x14ac:dyDescent="0.2">
      <c r="A30" s="276" t="s">
        <v>229</v>
      </c>
      <c r="B30" s="276"/>
      <c r="C30" s="276"/>
      <c r="D30" s="276"/>
      <c r="E30" s="276"/>
      <c r="F30" s="276"/>
      <c r="G30" s="74">
        <v>22</v>
      </c>
      <c r="H30" s="85">
        <v>0</v>
      </c>
      <c r="I30" s="85">
        <v>0</v>
      </c>
    </row>
    <row r="31" spans="1:9" x14ac:dyDescent="0.2">
      <c r="A31" s="276" t="s">
        <v>230</v>
      </c>
      <c r="B31" s="276"/>
      <c r="C31" s="276"/>
      <c r="D31" s="276"/>
      <c r="E31" s="276"/>
      <c r="F31" s="276"/>
      <c r="G31" s="74">
        <v>23</v>
      </c>
      <c r="H31" s="85">
        <v>0</v>
      </c>
      <c r="I31" s="85">
        <v>0</v>
      </c>
    </row>
    <row r="32" spans="1:9" x14ac:dyDescent="0.2">
      <c r="A32" s="276" t="s">
        <v>395</v>
      </c>
      <c r="B32" s="276"/>
      <c r="C32" s="276"/>
      <c r="D32" s="276"/>
      <c r="E32" s="276"/>
      <c r="F32" s="276"/>
      <c r="G32" s="74">
        <v>24</v>
      </c>
      <c r="H32" s="85">
        <v>0</v>
      </c>
      <c r="I32" s="85">
        <v>0</v>
      </c>
    </row>
    <row r="33" spans="1:9" x14ac:dyDescent="0.2">
      <c r="A33" s="276" t="s">
        <v>231</v>
      </c>
      <c r="B33" s="276"/>
      <c r="C33" s="276"/>
      <c r="D33" s="276"/>
      <c r="E33" s="276"/>
      <c r="F33" s="276"/>
      <c r="G33" s="74">
        <v>25</v>
      </c>
      <c r="H33" s="85">
        <v>0</v>
      </c>
      <c r="I33" s="85">
        <v>0</v>
      </c>
    </row>
    <row r="34" spans="1:9" x14ac:dyDescent="0.2">
      <c r="A34" s="276" t="s">
        <v>232</v>
      </c>
      <c r="B34" s="276"/>
      <c r="C34" s="276"/>
      <c r="D34" s="276"/>
      <c r="E34" s="276"/>
      <c r="F34" s="276"/>
      <c r="G34" s="74">
        <v>26</v>
      </c>
      <c r="H34" s="85">
        <v>0</v>
      </c>
      <c r="I34" s="85">
        <v>0</v>
      </c>
    </row>
    <row r="35" spans="1:9" ht="28.9" customHeight="1" x14ac:dyDescent="0.2">
      <c r="A35" s="269" t="s">
        <v>429</v>
      </c>
      <c r="B35" s="269"/>
      <c r="C35" s="269"/>
      <c r="D35" s="269"/>
      <c r="E35" s="269"/>
      <c r="F35" s="269"/>
      <c r="G35" s="76">
        <v>27</v>
      </c>
      <c r="H35" s="84">
        <f>SUM(H30:H34)</f>
        <v>0</v>
      </c>
      <c r="I35" s="84">
        <f>SUM(I30:I34)</f>
        <v>0</v>
      </c>
    </row>
    <row r="36" spans="1:9" ht="26.45" customHeight="1" x14ac:dyDescent="0.2">
      <c r="A36" s="271" t="s">
        <v>399</v>
      </c>
      <c r="B36" s="271"/>
      <c r="C36" s="271"/>
      <c r="D36" s="271"/>
      <c r="E36" s="271"/>
      <c r="F36" s="271"/>
      <c r="G36" s="76">
        <v>28</v>
      </c>
      <c r="H36" s="84">
        <f>H29+H35</f>
        <v>0</v>
      </c>
      <c r="I36" s="84">
        <f>I29+I35</f>
        <v>0</v>
      </c>
    </row>
    <row r="37" spans="1:9" x14ac:dyDescent="0.2">
      <c r="A37" s="290" t="s">
        <v>202</v>
      </c>
      <c r="B37" s="297"/>
      <c r="C37" s="297"/>
      <c r="D37" s="297"/>
      <c r="E37" s="297"/>
      <c r="F37" s="297"/>
      <c r="G37" s="297">
        <v>0</v>
      </c>
      <c r="H37" s="297"/>
      <c r="I37" s="297"/>
    </row>
    <row r="38" spans="1:9" x14ac:dyDescent="0.2">
      <c r="A38" s="243" t="s">
        <v>233</v>
      </c>
      <c r="B38" s="243"/>
      <c r="C38" s="243"/>
      <c r="D38" s="243"/>
      <c r="E38" s="243"/>
      <c r="F38" s="243"/>
      <c r="G38" s="74">
        <v>29</v>
      </c>
      <c r="H38" s="85">
        <v>0</v>
      </c>
      <c r="I38" s="85">
        <v>0</v>
      </c>
    </row>
    <row r="39" spans="1:9" ht="21.6" customHeight="1" x14ac:dyDescent="0.2">
      <c r="A39" s="243" t="s">
        <v>234</v>
      </c>
      <c r="B39" s="243"/>
      <c r="C39" s="243"/>
      <c r="D39" s="243"/>
      <c r="E39" s="243"/>
      <c r="F39" s="243"/>
      <c r="G39" s="74">
        <v>30</v>
      </c>
      <c r="H39" s="85">
        <v>0</v>
      </c>
      <c r="I39" s="85">
        <v>0</v>
      </c>
    </row>
    <row r="40" spans="1:9" x14ac:dyDescent="0.2">
      <c r="A40" s="243" t="s">
        <v>235</v>
      </c>
      <c r="B40" s="243"/>
      <c r="C40" s="243"/>
      <c r="D40" s="243"/>
      <c r="E40" s="243"/>
      <c r="F40" s="243"/>
      <c r="G40" s="74">
        <v>31</v>
      </c>
      <c r="H40" s="85">
        <v>0</v>
      </c>
      <c r="I40" s="85">
        <v>0</v>
      </c>
    </row>
    <row r="41" spans="1:9" x14ac:dyDescent="0.2">
      <c r="A41" s="243" t="s">
        <v>236</v>
      </c>
      <c r="B41" s="243"/>
      <c r="C41" s="243"/>
      <c r="D41" s="243"/>
      <c r="E41" s="243"/>
      <c r="F41" s="243"/>
      <c r="G41" s="74">
        <v>32</v>
      </c>
      <c r="H41" s="85">
        <v>0</v>
      </c>
      <c r="I41" s="85">
        <v>0</v>
      </c>
    </row>
    <row r="42" spans="1:9" ht="26.45" customHeight="1" x14ac:dyDescent="0.2">
      <c r="A42" s="269" t="s">
        <v>430</v>
      </c>
      <c r="B42" s="269"/>
      <c r="C42" s="269"/>
      <c r="D42" s="269"/>
      <c r="E42" s="269"/>
      <c r="F42" s="269"/>
      <c r="G42" s="76">
        <v>33</v>
      </c>
      <c r="H42" s="84">
        <f>H41+H40+H39+H38</f>
        <v>0</v>
      </c>
      <c r="I42" s="84">
        <f>I41+I40+I39+I38</f>
        <v>0</v>
      </c>
    </row>
    <row r="43" spans="1:9" ht="22.9" customHeight="1" x14ac:dyDescent="0.2">
      <c r="A43" s="243" t="s">
        <v>237</v>
      </c>
      <c r="B43" s="243"/>
      <c r="C43" s="243"/>
      <c r="D43" s="243"/>
      <c r="E43" s="243"/>
      <c r="F43" s="243"/>
      <c r="G43" s="74">
        <v>34</v>
      </c>
      <c r="H43" s="85">
        <v>0</v>
      </c>
      <c r="I43" s="85">
        <v>0</v>
      </c>
    </row>
    <row r="44" spans="1:9" x14ac:dyDescent="0.2">
      <c r="A44" s="243" t="s">
        <v>238</v>
      </c>
      <c r="B44" s="243"/>
      <c r="C44" s="243"/>
      <c r="D44" s="243"/>
      <c r="E44" s="243"/>
      <c r="F44" s="243"/>
      <c r="G44" s="74">
        <v>35</v>
      </c>
      <c r="H44" s="85">
        <v>0</v>
      </c>
      <c r="I44" s="85">
        <v>0</v>
      </c>
    </row>
    <row r="45" spans="1:9" x14ac:dyDescent="0.2">
      <c r="A45" s="243" t="s">
        <v>239</v>
      </c>
      <c r="B45" s="243"/>
      <c r="C45" s="243"/>
      <c r="D45" s="243"/>
      <c r="E45" s="243"/>
      <c r="F45" s="243"/>
      <c r="G45" s="74">
        <v>36</v>
      </c>
      <c r="H45" s="85">
        <v>0</v>
      </c>
      <c r="I45" s="85">
        <v>0</v>
      </c>
    </row>
    <row r="46" spans="1:9" ht="25.15" customHeight="1" x14ac:dyDescent="0.2">
      <c r="A46" s="243" t="s">
        <v>240</v>
      </c>
      <c r="B46" s="243"/>
      <c r="C46" s="243"/>
      <c r="D46" s="243"/>
      <c r="E46" s="243"/>
      <c r="F46" s="243"/>
      <c r="G46" s="74">
        <v>37</v>
      </c>
      <c r="H46" s="85">
        <v>0</v>
      </c>
      <c r="I46" s="85">
        <v>0</v>
      </c>
    </row>
    <row r="47" spans="1:9" x14ac:dyDescent="0.2">
      <c r="A47" s="243" t="s">
        <v>241</v>
      </c>
      <c r="B47" s="243"/>
      <c r="C47" s="243"/>
      <c r="D47" s="243"/>
      <c r="E47" s="243"/>
      <c r="F47" s="243"/>
      <c r="G47" s="74">
        <v>38</v>
      </c>
      <c r="H47" s="85">
        <v>0</v>
      </c>
      <c r="I47" s="85">
        <v>0</v>
      </c>
    </row>
    <row r="48" spans="1:9" ht="25.15" customHeight="1" x14ac:dyDescent="0.2">
      <c r="A48" s="269" t="s">
        <v>431</v>
      </c>
      <c r="B48" s="269"/>
      <c r="C48" s="269"/>
      <c r="D48" s="269"/>
      <c r="E48" s="269"/>
      <c r="F48" s="269"/>
      <c r="G48" s="76">
        <v>39</v>
      </c>
      <c r="H48" s="84">
        <f>H47+H46+H45+H44+H43</f>
        <v>0</v>
      </c>
      <c r="I48" s="84">
        <f>I47+I46+I45+I44+I43</f>
        <v>0</v>
      </c>
    </row>
    <row r="49" spans="1:9" ht="28.15" customHeight="1" x14ac:dyDescent="0.2">
      <c r="A49" s="271" t="s">
        <v>441</v>
      </c>
      <c r="B49" s="271"/>
      <c r="C49" s="271"/>
      <c r="D49" s="271"/>
      <c r="E49" s="271"/>
      <c r="F49" s="271"/>
      <c r="G49" s="76">
        <v>40</v>
      </c>
      <c r="H49" s="84">
        <f>H48+H42</f>
        <v>0</v>
      </c>
      <c r="I49" s="84">
        <f>I48+I42</f>
        <v>0</v>
      </c>
    </row>
    <row r="50" spans="1:9" x14ac:dyDescent="0.2">
      <c r="A50" s="276" t="s">
        <v>242</v>
      </c>
      <c r="B50" s="276"/>
      <c r="C50" s="276"/>
      <c r="D50" s="276"/>
      <c r="E50" s="276"/>
      <c r="F50" s="276"/>
      <c r="G50" s="74">
        <v>41</v>
      </c>
      <c r="H50" s="85">
        <v>0</v>
      </c>
      <c r="I50" s="85">
        <v>0</v>
      </c>
    </row>
    <row r="51" spans="1:9" ht="24.6" customHeight="1" x14ac:dyDescent="0.2">
      <c r="A51" s="271" t="s">
        <v>400</v>
      </c>
      <c r="B51" s="271"/>
      <c r="C51" s="271"/>
      <c r="D51" s="271"/>
      <c r="E51" s="271"/>
      <c r="F51" s="271"/>
      <c r="G51" s="76">
        <v>42</v>
      </c>
      <c r="H51" s="84">
        <f>H21+H36+H49+H50</f>
        <v>0</v>
      </c>
      <c r="I51" s="84">
        <f>I21+I36+I49+I50</f>
        <v>0</v>
      </c>
    </row>
    <row r="52" spans="1:9" x14ac:dyDescent="0.2">
      <c r="A52" s="291" t="s">
        <v>216</v>
      </c>
      <c r="B52" s="291"/>
      <c r="C52" s="291"/>
      <c r="D52" s="291"/>
      <c r="E52" s="291"/>
      <c r="F52" s="291"/>
      <c r="G52" s="74">
        <v>43</v>
      </c>
      <c r="H52" s="85">
        <v>0</v>
      </c>
      <c r="I52" s="85">
        <v>0</v>
      </c>
    </row>
    <row r="53" spans="1:9" ht="28.9" customHeight="1" x14ac:dyDescent="0.2">
      <c r="A53" s="291" t="s">
        <v>401</v>
      </c>
      <c r="B53" s="291"/>
      <c r="C53" s="291"/>
      <c r="D53" s="291"/>
      <c r="E53" s="291"/>
      <c r="F53" s="291"/>
      <c r="G53" s="74">
        <v>44</v>
      </c>
      <c r="H53" s="90">
        <f>H52+H51</f>
        <v>0</v>
      </c>
      <c r="I53" s="90">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A21" zoomScaleNormal="100" zoomScaleSheetLayoutView="80" workbookViewId="0">
      <selection activeCell="Q47" sqref="Q47"/>
    </sheetView>
  </sheetViews>
  <sheetFormatPr defaultRowHeight="12.75" x14ac:dyDescent="0.2"/>
  <cols>
    <col min="1" max="4" width="9.140625" style="2"/>
    <col min="5" max="5" width="10.140625" style="2" bestFit="1" customWidth="1"/>
    <col min="6" max="7" width="9.140625" style="2"/>
    <col min="8" max="25" width="13.42578125" style="29"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7" t="s">
        <v>243</v>
      </c>
      <c r="B1" s="318"/>
      <c r="C1" s="318"/>
      <c r="D1" s="318"/>
      <c r="E1" s="318"/>
      <c r="F1" s="318"/>
      <c r="G1" s="318"/>
      <c r="H1" s="318"/>
      <c r="I1" s="318"/>
      <c r="J1" s="318"/>
      <c r="K1" s="34"/>
    </row>
    <row r="2" spans="1:25" ht="15.75" x14ac:dyDescent="0.2">
      <c r="A2" s="3"/>
      <c r="B2" s="4"/>
      <c r="C2" s="319" t="s">
        <v>244</v>
      </c>
      <c r="D2" s="319"/>
      <c r="E2" s="98">
        <v>44562</v>
      </c>
      <c r="F2" s="5" t="s">
        <v>0</v>
      </c>
      <c r="G2" s="98">
        <v>44926</v>
      </c>
      <c r="H2" s="35"/>
      <c r="I2" s="35"/>
      <c r="J2" s="35"/>
      <c r="K2" s="34"/>
      <c r="X2" s="36" t="s">
        <v>279</v>
      </c>
    </row>
    <row r="3" spans="1:25" ht="13.5" customHeight="1" thickBot="1" x14ac:dyDescent="0.25">
      <c r="A3" s="320" t="s">
        <v>245</v>
      </c>
      <c r="B3" s="321"/>
      <c r="C3" s="321"/>
      <c r="D3" s="321"/>
      <c r="E3" s="321"/>
      <c r="F3" s="321"/>
      <c r="G3" s="324" t="s">
        <v>3</v>
      </c>
      <c r="H3" s="308" t="s">
        <v>246</v>
      </c>
      <c r="I3" s="308"/>
      <c r="J3" s="308"/>
      <c r="K3" s="308"/>
      <c r="L3" s="308"/>
      <c r="M3" s="308"/>
      <c r="N3" s="308"/>
      <c r="O3" s="308"/>
      <c r="P3" s="308"/>
      <c r="Q3" s="308"/>
      <c r="R3" s="308"/>
      <c r="S3" s="308"/>
      <c r="T3" s="308"/>
      <c r="U3" s="308"/>
      <c r="V3" s="308"/>
      <c r="W3" s="308"/>
      <c r="X3" s="308" t="s">
        <v>405</v>
      </c>
      <c r="Y3" s="310" t="s">
        <v>247</v>
      </c>
    </row>
    <row r="4" spans="1:25" ht="90.75" thickBot="1" x14ac:dyDescent="0.25">
      <c r="A4" s="322"/>
      <c r="B4" s="323"/>
      <c r="C4" s="323"/>
      <c r="D4" s="323"/>
      <c r="E4" s="323"/>
      <c r="F4" s="323"/>
      <c r="G4" s="325"/>
      <c r="H4" s="37" t="s">
        <v>248</v>
      </c>
      <c r="I4" s="37" t="s">
        <v>249</v>
      </c>
      <c r="J4" s="37" t="s">
        <v>250</v>
      </c>
      <c r="K4" s="37" t="s">
        <v>251</v>
      </c>
      <c r="L4" s="37" t="s">
        <v>252</v>
      </c>
      <c r="M4" s="37" t="s">
        <v>253</v>
      </c>
      <c r="N4" s="37" t="s">
        <v>254</v>
      </c>
      <c r="O4" s="37" t="s">
        <v>255</v>
      </c>
      <c r="P4" s="91" t="s">
        <v>402</v>
      </c>
      <c r="Q4" s="37" t="s">
        <v>256</v>
      </c>
      <c r="R4" s="37" t="s">
        <v>257</v>
      </c>
      <c r="S4" s="91" t="s">
        <v>403</v>
      </c>
      <c r="T4" s="91" t="s">
        <v>404</v>
      </c>
      <c r="U4" s="37" t="s">
        <v>258</v>
      </c>
      <c r="V4" s="37" t="s">
        <v>259</v>
      </c>
      <c r="W4" s="37" t="s">
        <v>260</v>
      </c>
      <c r="X4" s="309"/>
      <c r="Y4" s="311"/>
    </row>
    <row r="5" spans="1:25" ht="22.5" x14ac:dyDescent="0.2">
      <c r="A5" s="312">
        <v>1</v>
      </c>
      <c r="B5" s="313"/>
      <c r="C5" s="313"/>
      <c r="D5" s="313"/>
      <c r="E5" s="313"/>
      <c r="F5" s="313"/>
      <c r="G5" s="6">
        <v>2</v>
      </c>
      <c r="H5" s="38" t="s">
        <v>167</v>
      </c>
      <c r="I5" s="39" t="s">
        <v>168</v>
      </c>
      <c r="J5" s="38" t="s">
        <v>280</v>
      </c>
      <c r="K5" s="39" t="s">
        <v>281</v>
      </c>
      <c r="L5" s="38" t="s">
        <v>282</v>
      </c>
      <c r="M5" s="39" t="s">
        <v>283</v>
      </c>
      <c r="N5" s="38" t="s">
        <v>284</v>
      </c>
      <c r="O5" s="39" t="s">
        <v>285</v>
      </c>
      <c r="P5" s="38" t="s">
        <v>286</v>
      </c>
      <c r="Q5" s="39" t="s">
        <v>287</v>
      </c>
      <c r="R5" s="38" t="s">
        <v>288</v>
      </c>
      <c r="S5" s="38" t="s">
        <v>289</v>
      </c>
      <c r="T5" s="38" t="s">
        <v>290</v>
      </c>
      <c r="U5" s="38" t="s">
        <v>406</v>
      </c>
      <c r="V5" s="38" t="s">
        <v>291</v>
      </c>
      <c r="W5" s="38" t="s">
        <v>407</v>
      </c>
      <c r="X5" s="38">
        <v>19</v>
      </c>
      <c r="Y5" s="40" t="s">
        <v>408</v>
      </c>
    </row>
    <row r="6" spans="1:25" x14ac:dyDescent="0.2">
      <c r="A6" s="314" t="s">
        <v>261</v>
      </c>
      <c r="B6" s="314"/>
      <c r="C6" s="314"/>
      <c r="D6" s="314"/>
      <c r="E6" s="314"/>
      <c r="F6" s="314"/>
      <c r="G6" s="314"/>
      <c r="H6" s="314"/>
      <c r="I6" s="314"/>
      <c r="J6" s="314"/>
      <c r="K6" s="314"/>
      <c r="L6" s="314"/>
      <c r="M6" s="314"/>
      <c r="N6" s="315"/>
      <c r="O6" s="315"/>
      <c r="P6" s="315"/>
      <c r="Q6" s="315"/>
      <c r="R6" s="315"/>
      <c r="S6" s="315"/>
      <c r="T6" s="315"/>
      <c r="U6" s="315"/>
      <c r="V6" s="315"/>
      <c r="W6" s="315"/>
      <c r="X6" s="315"/>
      <c r="Y6" s="316"/>
    </row>
    <row r="7" spans="1:25" x14ac:dyDescent="0.2">
      <c r="A7" s="306" t="s">
        <v>294</v>
      </c>
      <c r="B7" s="306"/>
      <c r="C7" s="306"/>
      <c r="D7" s="306"/>
      <c r="E7" s="306"/>
      <c r="F7" s="306"/>
      <c r="G7" s="7">
        <v>1</v>
      </c>
      <c r="H7" s="96">
        <v>83001900</v>
      </c>
      <c r="I7" s="96">
        <v>3855821</v>
      </c>
      <c r="J7" s="96">
        <v>998193</v>
      </c>
      <c r="K7" s="96">
        <v>0</v>
      </c>
      <c r="L7" s="96">
        <v>0</v>
      </c>
      <c r="M7" s="96">
        <v>0</v>
      </c>
      <c r="N7" s="96">
        <v>371866</v>
      </c>
      <c r="O7" s="96">
        <v>0</v>
      </c>
      <c r="P7" s="96">
        <v>0</v>
      </c>
      <c r="Q7" s="96">
        <v>0</v>
      </c>
      <c r="R7" s="96">
        <v>0</v>
      </c>
      <c r="S7" s="96">
        <v>0</v>
      </c>
      <c r="T7" s="96">
        <v>0</v>
      </c>
      <c r="U7" s="96">
        <v>14815577</v>
      </c>
      <c r="V7" s="96">
        <v>-7380610</v>
      </c>
      <c r="W7" s="41">
        <f>H7+I7+J7+K7-L7+M7+N7+O7+P7+Q7+R7+U7+V7+S7+T7</f>
        <v>95662747</v>
      </c>
      <c r="X7" s="96">
        <v>0</v>
      </c>
      <c r="Y7" s="41">
        <f>W7+X7</f>
        <v>95662747</v>
      </c>
    </row>
    <row r="8" spans="1:25" x14ac:dyDescent="0.2">
      <c r="A8" s="301" t="s">
        <v>262</v>
      </c>
      <c r="B8" s="301"/>
      <c r="C8" s="301"/>
      <c r="D8" s="301"/>
      <c r="E8" s="301"/>
      <c r="F8" s="301"/>
      <c r="G8" s="7">
        <v>2</v>
      </c>
      <c r="H8" s="96">
        <v>0</v>
      </c>
      <c r="I8" s="96">
        <v>0</v>
      </c>
      <c r="J8" s="96">
        <v>0</v>
      </c>
      <c r="K8" s="96">
        <v>0</v>
      </c>
      <c r="L8" s="96">
        <v>0</v>
      </c>
      <c r="M8" s="96">
        <v>0</v>
      </c>
      <c r="N8" s="96">
        <v>0</v>
      </c>
      <c r="O8" s="96">
        <v>0</v>
      </c>
      <c r="P8" s="96">
        <v>0</v>
      </c>
      <c r="Q8" s="96">
        <v>0</v>
      </c>
      <c r="R8" s="96">
        <v>0</v>
      </c>
      <c r="S8" s="96">
        <v>0</v>
      </c>
      <c r="T8" s="96">
        <v>0</v>
      </c>
      <c r="U8" s="96">
        <v>0</v>
      </c>
      <c r="V8" s="96">
        <v>0</v>
      </c>
      <c r="W8" s="41">
        <f t="shared" ref="W8:W29" si="0">H8+I8+J8+K8-L8+M8+N8+O8+P8+Q8+R8+U8+V8+S8+T8</f>
        <v>0</v>
      </c>
      <c r="X8" s="96">
        <v>0</v>
      </c>
      <c r="Y8" s="41">
        <f t="shared" ref="Y8:Y9" si="1">W8+X8</f>
        <v>0</v>
      </c>
    </row>
    <row r="9" spans="1:25" x14ac:dyDescent="0.2">
      <c r="A9" s="301" t="s">
        <v>263</v>
      </c>
      <c r="B9" s="301"/>
      <c r="C9" s="301"/>
      <c r="D9" s="301"/>
      <c r="E9" s="301"/>
      <c r="F9" s="301"/>
      <c r="G9" s="7">
        <v>3</v>
      </c>
      <c r="H9" s="96">
        <v>0</v>
      </c>
      <c r="I9" s="96">
        <v>0</v>
      </c>
      <c r="J9" s="96">
        <v>0</v>
      </c>
      <c r="K9" s="96">
        <v>0</v>
      </c>
      <c r="L9" s="96">
        <v>0</v>
      </c>
      <c r="M9" s="96">
        <v>0</v>
      </c>
      <c r="N9" s="96">
        <v>0</v>
      </c>
      <c r="O9" s="96">
        <v>0</v>
      </c>
      <c r="P9" s="96">
        <v>0</v>
      </c>
      <c r="Q9" s="96">
        <v>0</v>
      </c>
      <c r="R9" s="96">
        <v>0</v>
      </c>
      <c r="S9" s="96">
        <v>0</v>
      </c>
      <c r="T9" s="96">
        <v>0</v>
      </c>
      <c r="U9" s="96">
        <v>0</v>
      </c>
      <c r="V9" s="96">
        <v>0</v>
      </c>
      <c r="W9" s="41">
        <f t="shared" si="0"/>
        <v>0</v>
      </c>
      <c r="X9" s="96">
        <v>0</v>
      </c>
      <c r="Y9" s="41">
        <f t="shared" si="1"/>
        <v>0</v>
      </c>
    </row>
    <row r="10" spans="1:25" ht="22.5" customHeight="1" x14ac:dyDescent="0.2">
      <c r="A10" s="307" t="s">
        <v>295</v>
      </c>
      <c r="B10" s="307"/>
      <c r="C10" s="307"/>
      <c r="D10" s="307"/>
      <c r="E10" s="307"/>
      <c r="F10" s="307"/>
      <c r="G10" s="8">
        <v>4</v>
      </c>
      <c r="H10" s="42">
        <f>H7+H8+H9</f>
        <v>83001900</v>
      </c>
      <c r="I10" s="42">
        <f t="shared" ref="I10:Y10" si="2">I7+I8+I9</f>
        <v>3855821</v>
      </c>
      <c r="J10" s="42">
        <f t="shared" si="2"/>
        <v>998193</v>
      </c>
      <c r="K10" s="42">
        <f t="shared" si="2"/>
        <v>0</v>
      </c>
      <c r="L10" s="42">
        <f t="shared" si="2"/>
        <v>0</v>
      </c>
      <c r="M10" s="42">
        <f t="shared" si="2"/>
        <v>0</v>
      </c>
      <c r="N10" s="42">
        <f t="shared" si="2"/>
        <v>371866</v>
      </c>
      <c r="O10" s="42">
        <f t="shared" si="2"/>
        <v>0</v>
      </c>
      <c r="P10" s="42">
        <f t="shared" si="2"/>
        <v>0</v>
      </c>
      <c r="Q10" s="42">
        <f t="shared" si="2"/>
        <v>0</v>
      </c>
      <c r="R10" s="42">
        <f t="shared" si="2"/>
        <v>0</v>
      </c>
      <c r="S10" s="42">
        <f t="shared" si="2"/>
        <v>0</v>
      </c>
      <c r="T10" s="42">
        <f t="shared" si="2"/>
        <v>0</v>
      </c>
      <c r="U10" s="42">
        <f t="shared" si="2"/>
        <v>14815577</v>
      </c>
      <c r="V10" s="42">
        <f t="shared" si="2"/>
        <v>-7380610</v>
      </c>
      <c r="W10" s="42">
        <f t="shared" si="0"/>
        <v>95662747</v>
      </c>
      <c r="X10" s="42">
        <f t="shared" si="2"/>
        <v>0</v>
      </c>
      <c r="Y10" s="42">
        <f t="shared" si="2"/>
        <v>95662747</v>
      </c>
    </row>
    <row r="11" spans="1:25" x14ac:dyDescent="0.2">
      <c r="A11" s="301" t="s">
        <v>264</v>
      </c>
      <c r="B11" s="301"/>
      <c r="C11" s="301"/>
      <c r="D11" s="301"/>
      <c r="E11" s="301"/>
      <c r="F11" s="301"/>
      <c r="G11" s="7">
        <v>5</v>
      </c>
      <c r="H11" s="44">
        <v>0</v>
      </c>
      <c r="I11" s="44">
        <v>0</v>
      </c>
      <c r="J11" s="44">
        <v>0</v>
      </c>
      <c r="K11" s="44">
        <v>0</v>
      </c>
      <c r="L11" s="44">
        <v>0</v>
      </c>
      <c r="M11" s="44">
        <v>0</v>
      </c>
      <c r="N11" s="44">
        <v>0</v>
      </c>
      <c r="O11" s="44">
        <v>0</v>
      </c>
      <c r="P11" s="44">
        <v>0</v>
      </c>
      <c r="Q11" s="44">
        <v>0</v>
      </c>
      <c r="R11" s="44">
        <v>0</v>
      </c>
      <c r="S11" s="96">
        <v>0</v>
      </c>
      <c r="T11" s="96">
        <v>0</v>
      </c>
      <c r="U11" s="44">
        <v>0</v>
      </c>
      <c r="V11" s="96">
        <v>9040862</v>
      </c>
      <c r="W11" s="41">
        <f t="shared" si="0"/>
        <v>9040862</v>
      </c>
      <c r="X11" s="96">
        <v>0</v>
      </c>
      <c r="Y11" s="41">
        <f t="shared" ref="Y11:Y29" si="3">W11+X11</f>
        <v>9040862</v>
      </c>
    </row>
    <row r="12" spans="1:25" x14ac:dyDescent="0.2">
      <c r="A12" s="301" t="s">
        <v>265</v>
      </c>
      <c r="B12" s="301"/>
      <c r="C12" s="301"/>
      <c r="D12" s="301"/>
      <c r="E12" s="301"/>
      <c r="F12" s="301"/>
      <c r="G12" s="7">
        <v>6</v>
      </c>
      <c r="H12" s="44">
        <v>0</v>
      </c>
      <c r="I12" s="44">
        <v>0</v>
      </c>
      <c r="J12" s="44">
        <v>0</v>
      </c>
      <c r="K12" s="44">
        <v>0</v>
      </c>
      <c r="L12" s="44">
        <v>0</v>
      </c>
      <c r="M12" s="44">
        <v>0</v>
      </c>
      <c r="N12" s="96">
        <v>0</v>
      </c>
      <c r="O12" s="44">
        <v>0</v>
      </c>
      <c r="P12" s="44">
        <v>0</v>
      </c>
      <c r="Q12" s="44">
        <v>0</v>
      </c>
      <c r="R12" s="44">
        <v>0</v>
      </c>
      <c r="S12" s="96">
        <v>0</v>
      </c>
      <c r="T12" s="96">
        <v>0</v>
      </c>
      <c r="U12" s="44">
        <v>0</v>
      </c>
      <c r="V12" s="44">
        <v>0</v>
      </c>
      <c r="W12" s="41">
        <f t="shared" si="0"/>
        <v>0</v>
      </c>
      <c r="X12" s="96">
        <v>0</v>
      </c>
      <c r="Y12" s="41">
        <f t="shared" si="3"/>
        <v>0</v>
      </c>
    </row>
    <row r="13" spans="1:25" ht="26.25" customHeight="1" x14ac:dyDescent="0.2">
      <c r="A13" s="301" t="s">
        <v>266</v>
      </c>
      <c r="B13" s="301"/>
      <c r="C13" s="301"/>
      <c r="D13" s="301"/>
      <c r="E13" s="301"/>
      <c r="F13" s="301"/>
      <c r="G13" s="7">
        <v>7</v>
      </c>
      <c r="H13" s="44">
        <v>0</v>
      </c>
      <c r="I13" s="44">
        <v>0</v>
      </c>
      <c r="J13" s="44">
        <v>0</v>
      </c>
      <c r="K13" s="44">
        <v>0</v>
      </c>
      <c r="L13" s="44">
        <v>0</v>
      </c>
      <c r="M13" s="44">
        <v>0</v>
      </c>
      <c r="N13" s="44">
        <v>0</v>
      </c>
      <c r="O13" s="96">
        <v>0</v>
      </c>
      <c r="P13" s="44">
        <v>0</v>
      </c>
      <c r="Q13" s="44">
        <v>0</v>
      </c>
      <c r="R13" s="44">
        <v>0</v>
      </c>
      <c r="S13" s="96">
        <v>0</v>
      </c>
      <c r="T13" s="96">
        <v>0</v>
      </c>
      <c r="U13" s="96">
        <v>0</v>
      </c>
      <c r="V13" s="96">
        <v>0</v>
      </c>
      <c r="W13" s="41">
        <f t="shared" si="0"/>
        <v>0</v>
      </c>
      <c r="X13" s="96">
        <v>0</v>
      </c>
      <c r="Y13" s="41">
        <f t="shared" si="3"/>
        <v>0</v>
      </c>
    </row>
    <row r="14" spans="1:25" ht="40.5" customHeight="1" x14ac:dyDescent="0.2">
      <c r="A14" s="301" t="s">
        <v>409</v>
      </c>
      <c r="B14" s="301"/>
      <c r="C14" s="301"/>
      <c r="D14" s="301"/>
      <c r="E14" s="301"/>
      <c r="F14" s="301"/>
      <c r="G14" s="7">
        <v>8</v>
      </c>
      <c r="H14" s="44">
        <v>0</v>
      </c>
      <c r="I14" s="44">
        <v>0</v>
      </c>
      <c r="J14" s="44">
        <v>0</v>
      </c>
      <c r="K14" s="44">
        <v>0</v>
      </c>
      <c r="L14" s="44">
        <v>0</v>
      </c>
      <c r="M14" s="44">
        <v>0</v>
      </c>
      <c r="N14" s="44">
        <v>0</v>
      </c>
      <c r="O14" s="44">
        <v>0</v>
      </c>
      <c r="P14" s="96">
        <v>0</v>
      </c>
      <c r="Q14" s="44">
        <v>0</v>
      </c>
      <c r="R14" s="44">
        <v>0</v>
      </c>
      <c r="S14" s="96">
        <v>0</v>
      </c>
      <c r="T14" s="96">
        <v>0</v>
      </c>
      <c r="U14" s="96">
        <v>0</v>
      </c>
      <c r="V14" s="96">
        <v>0</v>
      </c>
      <c r="W14" s="41">
        <f t="shared" si="0"/>
        <v>0</v>
      </c>
      <c r="X14" s="96">
        <v>0</v>
      </c>
      <c r="Y14" s="41">
        <f t="shared" si="3"/>
        <v>0</v>
      </c>
    </row>
    <row r="15" spans="1:25" x14ac:dyDescent="0.2">
      <c r="A15" s="301" t="s">
        <v>267</v>
      </c>
      <c r="B15" s="301"/>
      <c r="C15" s="301"/>
      <c r="D15" s="301"/>
      <c r="E15" s="301"/>
      <c r="F15" s="301"/>
      <c r="G15" s="7">
        <v>9</v>
      </c>
      <c r="H15" s="44">
        <v>0</v>
      </c>
      <c r="I15" s="44">
        <v>0</v>
      </c>
      <c r="J15" s="44">
        <v>0</v>
      </c>
      <c r="K15" s="44">
        <v>0</v>
      </c>
      <c r="L15" s="44">
        <v>0</v>
      </c>
      <c r="M15" s="44">
        <v>0</v>
      </c>
      <c r="N15" s="44">
        <v>0</v>
      </c>
      <c r="O15" s="44">
        <v>0</v>
      </c>
      <c r="P15" s="44">
        <v>0</v>
      </c>
      <c r="Q15" s="96">
        <v>0</v>
      </c>
      <c r="R15" s="44">
        <v>0</v>
      </c>
      <c r="S15" s="96">
        <v>0</v>
      </c>
      <c r="T15" s="96">
        <v>0</v>
      </c>
      <c r="U15" s="96">
        <v>0</v>
      </c>
      <c r="V15" s="96">
        <v>0</v>
      </c>
      <c r="W15" s="41">
        <f t="shared" si="0"/>
        <v>0</v>
      </c>
      <c r="X15" s="96">
        <v>0</v>
      </c>
      <c r="Y15" s="41">
        <f t="shared" si="3"/>
        <v>0</v>
      </c>
    </row>
    <row r="16" spans="1:25" ht="28.5" customHeight="1" x14ac:dyDescent="0.2">
      <c r="A16" s="301" t="s">
        <v>268</v>
      </c>
      <c r="B16" s="301"/>
      <c r="C16" s="301"/>
      <c r="D16" s="301"/>
      <c r="E16" s="301"/>
      <c r="F16" s="301"/>
      <c r="G16" s="7">
        <v>10</v>
      </c>
      <c r="H16" s="44">
        <v>0</v>
      </c>
      <c r="I16" s="44">
        <v>0</v>
      </c>
      <c r="J16" s="44">
        <v>0</v>
      </c>
      <c r="K16" s="44">
        <v>0</v>
      </c>
      <c r="L16" s="44">
        <v>0</v>
      </c>
      <c r="M16" s="44">
        <v>0</v>
      </c>
      <c r="N16" s="44">
        <v>0</v>
      </c>
      <c r="O16" s="44">
        <v>0</v>
      </c>
      <c r="P16" s="44">
        <v>0</v>
      </c>
      <c r="Q16" s="44">
        <v>0</v>
      </c>
      <c r="R16" s="96">
        <v>0</v>
      </c>
      <c r="S16" s="96">
        <v>0</v>
      </c>
      <c r="T16" s="96">
        <v>0</v>
      </c>
      <c r="U16" s="96">
        <v>0</v>
      </c>
      <c r="V16" s="96">
        <v>0</v>
      </c>
      <c r="W16" s="41">
        <f t="shared" si="0"/>
        <v>0</v>
      </c>
      <c r="X16" s="96">
        <v>0</v>
      </c>
      <c r="Y16" s="41">
        <f t="shared" si="3"/>
        <v>0</v>
      </c>
    </row>
    <row r="17" spans="1:25" ht="23.25" customHeight="1" x14ac:dyDescent="0.2">
      <c r="A17" s="301" t="s">
        <v>269</v>
      </c>
      <c r="B17" s="301"/>
      <c r="C17" s="301"/>
      <c r="D17" s="301"/>
      <c r="E17" s="301"/>
      <c r="F17" s="301"/>
      <c r="G17" s="7">
        <v>11</v>
      </c>
      <c r="H17" s="44">
        <v>0</v>
      </c>
      <c r="I17" s="44">
        <v>0</v>
      </c>
      <c r="J17" s="44">
        <v>0</v>
      </c>
      <c r="K17" s="44">
        <v>0</v>
      </c>
      <c r="L17" s="44">
        <v>0</v>
      </c>
      <c r="M17" s="44">
        <v>0</v>
      </c>
      <c r="N17" s="96">
        <v>0</v>
      </c>
      <c r="O17" s="96">
        <v>0</v>
      </c>
      <c r="P17" s="96">
        <v>0</v>
      </c>
      <c r="Q17" s="96">
        <v>0</v>
      </c>
      <c r="R17" s="96">
        <v>0</v>
      </c>
      <c r="S17" s="96">
        <v>0</v>
      </c>
      <c r="T17" s="96">
        <v>0</v>
      </c>
      <c r="U17" s="96">
        <v>0</v>
      </c>
      <c r="V17" s="96">
        <v>0</v>
      </c>
      <c r="W17" s="41">
        <f t="shared" si="0"/>
        <v>0</v>
      </c>
      <c r="X17" s="96">
        <v>0</v>
      </c>
      <c r="Y17" s="41">
        <f t="shared" si="3"/>
        <v>0</v>
      </c>
    </row>
    <row r="18" spans="1:25" x14ac:dyDescent="0.2">
      <c r="A18" s="301" t="s">
        <v>270</v>
      </c>
      <c r="B18" s="301"/>
      <c r="C18" s="301"/>
      <c r="D18" s="301"/>
      <c r="E18" s="301"/>
      <c r="F18" s="301"/>
      <c r="G18" s="7">
        <v>12</v>
      </c>
      <c r="H18" s="44">
        <v>0</v>
      </c>
      <c r="I18" s="44">
        <v>0</v>
      </c>
      <c r="J18" s="44">
        <v>0</v>
      </c>
      <c r="K18" s="44">
        <v>0</v>
      </c>
      <c r="L18" s="44">
        <v>0</v>
      </c>
      <c r="M18" s="44">
        <v>0</v>
      </c>
      <c r="N18" s="96">
        <v>0</v>
      </c>
      <c r="O18" s="96">
        <v>0</v>
      </c>
      <c r="P18" s="96">
        <v>0</v>
      </c>
      <c r="Q18" s="96">
        <v>0</v>
      </c>
      <c r="R18" s="96">
        <v>0</v>
      </c>
      <c r="S18" s="96">
        <v>0</v>
      </c>
      <c r="T18" s="96">
        <v>0</v>
      </c>
      <c r="U18" s="96">
        <v>0</v>
      </c>
      <c r="V18" s="96">
        <v>0</v>
      </c>
      <c r="W18" s="41">
        <f t="shared" si="0"/>
        <v>0</v>
      </c>
      <c r="X18" s="96">
        <v>0</v>
      </c>
      <c r="Y18" s="41">
        <f t="shared" si="3"/>
        <v>0</v>
      </c>
    </row>
    <row r="19" spans="1:25" x14ac:dyDescent="0.2">
      <c r="A19" s="301" t="s">
        <v>271</v>
      </c>
      <c r="B19" s="301"/>
      <c r="C19" s="301"/>
      <c r="D19" s="301"/>
      <c r="E19" s="301"/>
      <c r="F19" s="301"/>
      <c r="G19" s="7">
        <v>13</v>
      </c>
      <c r="H19" s="96">
        <v>0</v>
      </c>
      <c r="I19" s="96">
        <v>0</v>
      </c>
      <c r="J19" s="96">
        <v>0</v>
      </c>
      <c r="K19" s="96">
        <v>0</v>
      </c>
      <c r="L19" s="96">
        <v>0</v>
      </c>
      <c r="M19" s="96">
        <v>0</v>
      </c>
      <c r="N19" s="96">
        <v>0</v>
      </c>
      <c r="O19" s="96">
        <v>0</v>
      </c>
      <c r="P19" s="96">
        <v>0</v>
      </c>
      <c r="Q19" s="96">
        <v>0</v>
      </c>
      <c r="R19" s="96">
        <v>0</v>
      </c>
      <c r="S19" s="96">
        <v>0</v>
      </c>
      <c r="T19" s="96">
        <v>0</v>
      </c>
      <c r="U19" s="96">
        <v>0</v>
      </c>
      <c r="V19" s="96">
        <v>0</v>
      </c>
      <c r="W19" s="41">
        <f t="shared" si="0"/>
        <v>0</v>
      </c>
      <c r="X19" s="96">
        <v>0</v>
      </c>
      <c r="Y19" s="41">
        <f t="shared" si="3"/>
        <v>0</v>
      </c>
    </row>
    <row r="20" spans="1:25" x14ac:dyDescent="0.2">
      <c r="A20" s="301" t="s">
        <v>272</v>
      </c>
      <c r="B20" s="301"/>
      <c r="C20" s="301"/>
      <c r="D20" s="301"/>
      <c r="E20" s="301"/>
      <c r="F20" s="301"/>
      <c r="G20" s="7">
        <v>14</v>
      </c>
      <c r="H20" s="44">
        <v>0</v>
      </c>
      <c r="I20" s="44">
        <v>0</v>
      </c>
      <c r="J20" s="44">
        <v>0</v>
      </c>
      <c r="K20" s="44">
        <v>0</v>
      </c>
      <c r="L20" s="44">
        <v>0</v>
      </c>
      <c r="M20" s="44">
        <v>0</v>
      </c>
      <c r="N20" s="96">
        <v>0</v>
      </c>
      <c r="O20" s="96">
        <v>0</v>
      </c>
      <c r="P20" s="96">
        <v>0</v>
      </c>
      <c r="Q20" s="96">
        <v>0</v>
      </c>
      <c r="R20" s="96">
        <v>0</v>
      </c>
      <c r="S20" s="96">
        <v>0</v>
      </c>
      <c r="T20" s="96">
        <v>0</v>
      </c>
      <c r="U20" s="96">
        <v>0</v>
      </c>
      <c r="V20" s="96">
        <v>0</v>
      </c>
      <c r="W20" s="41">
        <f t="shared" si="0"/>
        <v>0</v>
      </c>
      <c r="X20" s="96">
        <v>0</v>
      </c>
      <c r="Y20" s="41">
        <f t="shared" si="3"/>
        <v>0</v>
      </c>
    </row>
    <row r="21" spans="1:25" ht="30.75" customHeight="1" x14ac:dyDescent="0.2">
      <c r="A21" s="301" t="s">
        <v>410</v>
      </c>
      <c r="B21" s="301"/>
      <c r="C21" s="301"/>
      <c r="D21" s="301"/>
      <c r="E21" s="301"/>
      <c r="F21" s="301"/>
      <c r="G21" s="7">
        <v>15</v>
      </c>
      <c r="H21" s="96">
        <v>0</v>
      </c>
      <c r="I21" s="96">
        <v>0</v>
      </c>
      <c r="J21" s="96">
        <v>0</v>
      </c>
      <c r="K21" s="96">
        <v>0</v>
      </c>
      <c r="L21" s="96">
        <v>0</v>
      </c>
      <c r="M21" s="96">
        <v>0</v>
      </c>
      <c r="N21" s="96">
        <v>0</v>
      </c>
      <c r="O21" s="96">
        <v>0</v>
      </c>
      <c r="P21" s="96">
        <v>0</v>
      </c>
      <c r="Q21" s="96">
        <v>0</v>
      </c>
      <c r="R21" s="96">
        <v>0</v>
      </c>
      <c r="S21" s="96">
        <v>0</v>
      </c>
      <c r="T21" s="96">
        <v>0</v>
      </c>
      <c r="U21" s="96">
        <v>0</v>
      </c>
      <c r="V21" s="96">
        <v>0</v>
      </c>
      <c r="W21" s="41">
        <f t="shared" si="0"/>
        <v>0</v>
      </c>
      <c r="X21" s="96">
        <v>0</v>
      </c>
      <c r="Y21" s="41">
        <f t="shared" si="3"/>
        <v>0</v>
      </c>
    </row>
    <row r="22" spans="1:25" ht="28.5" customHeight="1" x14ac:dyDescent="0.2">
      <c r="A22" s="301" t="s">
        <v>411</v>
      </c>
      <c r="B22" s="301"/>
      <c r="C22" s="301"/>
      <c r="D22" s="301"/>
      <c r="E22" s="301"/>
      <c r="F22" s="301"/>
      <c r="G22" s="7">
        <v>16</v>
      </c>
      <c r="H22" s="96">
        <v>0</v>
      </c>
      <c r="I22" s="96">
        <v>0</v>
      </c>
      <c r="J22" s="96">
        <v>0</v>
      </c>
      <c r="K22" s="96">
        <v>0</v>
      </c>
      <c r="L22" s="96">
        <v>0</v>
      </c>
      <c r="M22" s="96">
        <v>0</v>
      </c>
      <c r="N22" s="96">
        <v>0</v>
      </c>
      <c r="O22" s="96">
        <v>0</v>
      </c>
      <c r="P22" s="96">
        <v>0</v>
      </c>
      <c r="Q22" s="96">
        <v>0</v>
      </c>
      <c r="R22" s="96">
        <v>0</v>
      </c>
      <c r="S22" s="96">
        <v>0</v>
      </c>
      <c r="T22" s="96">
        <v>0</v>
      </c>
      <c r="U22" s="96">
        <v>0</v>
      </c>
      <c r="V22" s="96">
        <v>0</v>
      </c>
      <c r="W22" s="41">
        <f t="shared" si="0"/>
        <v>0</v>
      </c>
      <c r="X22" s="96">
        <v>0</v>
      </c>
      <c r="Y22" s="41">
        <f t="shared" si="3"/>
        <v>0</v>
      </c>
    </row>
    <row r="23" spans="1:25" ht="26.25" customHeight="1" x14ac:dyDescent="0.2">
      <c r="A23" s="301" t="s">
        <v>412</v>
      </c>
      <c r="B23" s="301"/>
      <c r="C23" s="301"/>
      <c r="D23" s="301"/>
      <c r="E23" s="301"/>
      <c r="F23" s="301"/>
      <c r="G23" s="7">
        <v>17</v>
      </c>
      <c r="H23" s="96">
        <v>0</v>
      </c>
      <c r="I23" s="96">
        <v>0</v>
      </c>
      <c r="J23" s="96">
        <v>0</v>
      </c>
      <c r="K23" s="96">
        <v>0</v>
      </c>
      <c r="L23" s="96">
        <v>0</v>
      </c>
      <c r="M23" s="96">
        <v>0</v>
      </c>
      <c r="N23" s="96">
        <v>0</v>
      </c>
      <c r="O23" s="96">
        <v>0</v>
      </c>
      <c r="P23" s="96">
        <v>0</v>
      </c>
      <c r="Q23" s="96">
        <v>0</v>
      </c>
      <c r="R23" s="96">
        <v>0</v>
      </c>
      <c r="S23" s="96">
        <v>0</v>
      </c>
      <c r="T23" s="96">
        <v>0</v>
      </c>
      <c r="U23" s="96">
        <v>0</v>
      </c>
      <c r="V23" s="96">
        <v>0</v>
      </c>
      <c r="W23" s="41">
        <f t="shared" si="0"/>
        <v>0</v>
      </c>
      <c r="X23" s="96">
        <v>0</v>
      </c>
      <c r="Y23" s="41">
        <f t="shared" si="3"/>
        <v>0</v>
      </c>
    </row>
    <row r="24" spans="1:25" x14ac:dyDescent="0.2">
      <c r="A24" s="301" t="s">
        <v>273</v>
      </c>
      <c r="B24" s="301"/>
      <c r="C24" s="301"/>
      <c r="D24" s="301"/>
      <c r="E24" s="301"/>
      <c r="F24" s="301"/>
      <c r="G24" s="7">
        <v>18</v>
      </c>
      <c r="H24" s="96">
        <v>0</v>
      </c>
      <c r="I24" s="96">
        <v>0</v>
      </c>
      <c r="J24" s="96">
        <v>0</v>
      </c>
      <c r="K24" s="96">
        <v>0</v>
      </c>
      <c r="L24" s="96">
        <v>0</v>
      </c>
      <c r="M24" s="96">
        <v>0</v>
      </c>
      <c r="N24" s="96">
        <v>0</v>
      </c>
      <c r="O24" s="96">
        <v>0</v>
      </c>
      <c r="P24" s="96">
        <v>0</v>
      </c>
      <c r="Q24" s="96">
        <v>0</v>
      </c>
      <c r="R24" s="96">
        <v>0</v>
      </c>
      <c r="S24" s="96">
        <v>0</v>
      </c>
      <c r="T24" s="96">
        <v>0</v>
      </c>
      <c r="U24" s="96">
        <v>0</v>
      </c>
      <c r="V24" s="96">
        <v>0</v>
      </c>
      <c r="W24" s="41">
        <f t="shared" si="0"/>
        <v>0</v>
      </c>
      <c r="X24" s="96">
        <v>0</v>
      </c>
      <c r="Y24" s="41">
        <f t="shared" si="3"/>
        <v>0</v>
      </c>
    </row>
    <row r="25" spans="1:25" x14ac:dyDescent="0.2">
      <c r="A25" s="301" t="s">
        <v>413</v>
      </c>
      <c r="B25" s="301"/>
      <c r="C25" s="301"/>
      <c r="D25" s="301"/>
      <c r="E25" s="301"/>
      <c r="F25" s="301"/>
      <c r="G25" s="7">
        <v>19</v>
      </c>
      <c r="H25" s="96">
        <v>0</v>
      </c>
      <c r="I25" s="96">
        <v>0</v>
      </c>
      <c r="J25" s="96">
        <v>0</v>
      </c>
      <c r="K25" s="96">
        <v>0</v>
      </c>
      <c r="L25" s="96">
        <v>0</v>
      </c>
      <c r="M25" s="96">
        <v>0</v>
      </c>
      <c r="N25" s="96">
        <v>0</v>
      </c>
      <c r="O25" s="96">
        <v>0</v>
      </c>
      <c r="P25" s="96">
        <v>0</v>
      </c>
      <c r="Q25" s="96">
        <v>0</v>
      </c>
      <c r="R25" s="96">
        <v>0</v>
      </c>
      <c r="S25" s="96">
        <v>0</v>
      </c>
      <c r="T25" s="96">
        <v>0</v>
      </c>
      <c r="U25" s="96">
        <v>0</v>
      </c>
      <c r="V25" s="96">
        <v>0</v>
      </c>
      <c r="W25" s="41">
        <f t="shared" si="0"/>
        <v>0</v>
      </c>
      <c r="X25" s="96">
        <v>0</v>
      </c>
      <c r="Y25" s="41">
        <f t="shared" ref="Y25" si="4">W25+X25</f>
        <v>0</v>
      </c>
    </row>
    <row r="26" spans="1:25" x14ac:dyDescent="0.2">
      <c r="A26" s="301" t="s">
        <v>415</v>
      </c>
      <c r="B26" s="301"/>
      <c r="C26" s="301"/>
      <c r="D26" s="301"/>
      <c r="E26" s="301"/>
      <c r="F26" s="301"/>
      <c r="G26" s="7">
        <v>20</v>
      </c>
      <c r="H26" s="96">
        <v>0</v>
      </c>
      <c r="I26" s="96">
        <v>0</v>
      </c>
      <c r="J26" s="96">
        <v>0</v>
      </c>
      <c r="K26" s="96">
        <v>0</v>
      </c>
      <c r="L26" s="96">
        <v>0</v>
      </c>
      <c r="M26" s="96">
        <v>0</v>
      </c>
      <c r="N26" s="96">
        <v>0</v>
      </c>
      <c r="O26" s="96">
        <v>0</v>
      </c>
      <c r="P26" s="96">
        <v>0</v>
      </c>
      <c r="Q26" s="96">
        <v>0</v>
      </c>
      <c r="R26" s="96">
        <v>0</v>
      </c>
      <c r="S26" s="96">
        <v>0</v>
      </c>
      <c r="T26" s="96">
        <v>0</v>
      </c>
      <c r="U26" s="96">
        <v>0</v>
      </c>
      <c r="V26" s="96">
        <v>0</v>
      </c>
      <c r="W26" s="41">
        <f t="shared" si="0"/>
        <v>0</v>
      </c>
      <c r="X26" s="96">
        <v>0</v>
      </c>
      <c r="Y26" s="41">
        <f t="shared" si="3"/>
        <v>0</v>
      </c>
    </row>
    <row r="27" spans="1:25" x14ac:dyDescent="0.2">
      <c r="A27" s="301" t="s">
        <v>414</v>
      </c>
      <c r="B27" s="301"/>
      <c r="C27" s="301"/>
      <c r="D27" s="301"/>
      <c r="E27" s="301"/>
      <c r="F27" s="301"/>
      <c r="G27" s="7">
        <v>21</v>
      </c>
      <c r="H27" s="96">
        <v>0</v>
      </c>
      <c r="I27" s="96">
        <v>0</v>
      </c>
      <c r="J27" s="96">
        <v>0</v>
      </c>
      <c r="K27" s="96">
        <v>0</v>
      </c>
      <c r="L27" s="96">
        <v>0</v>
      </c>
      <c r="M27" s="96">
        <v>0</v>
      </c>
      <c r="N27" s="96">
        <v>0</v>
      </c>
      <c r="O27" s="96">
        <v>0</v>
      </c>
      <c r="P27" s="96">
        <v>0</v>
      </c>
      <c r="Q27" s="96">
        <v>0</v>
      </c>
      <c r="R27" s="96">
        <v>0</v>
      </c>
      <c r="S27" s="96">
        <v>0</v>
      </c>
      <c r="T27" s="96">
        <v>0</v>
      </c>
      <c r="U27" s="96">
        <v>0</v>
      </c>
      <c r="V27" s="96">
        <v>0</v>
      </c>
      <c r="W27" s="41">
        <f t="shared" si="0"/>
        <v>0</v>
      </c>
      <c r="X27" s="96">
        <v>0</v>
      </c>
      <c r="Y27" s="41">
        <f t="shared" si="3"/>
        <v>0</v>
      </c>
    </row>
    <row r="28" spans="1:25" x14ac:dyDescent="0.2">
      <c r="A28" s="301" t="s">
        <v>416</v>
      </c>
      <c r="B28" s="301"/>
      <c r="C28" s="301"/>
      <c r="D28" s="301"/>
      <c r="E28" s="301"/>
      <c r="F28" s="301"/>
      <c r="G28" s="7">
        <v>22</v>
      </c>
      <c r="H28" s="96">
        <v>0</v>
      </c>
      <c r="I28" s="96">
        <v>0</v>
      </c>
      <c r="J28" s="96">
        <v>0</v>
      </c>
      <c r="K28" s="96">
        <v>0</v>
      </c>
      <c r="L28" s="96">
        <v>0</v>
      </c>
      <c r="M28" s="96">
        <v>0</v>
      </c>
      <c r="N28" s="96">
        <v>0</v>
      </c>
      <c r="O28" s="96">
        <v>0</v>
      </c>
      <c r="P28" s="96">
        <v>0</v>
      </c>
      <c r="Q28" s="96">
        <v>0</v>
      </c>
      <c r="R28" s="96">
        <v>0</v>
      </c>
      <c r="S28" s="96">
        <v>0</v>
      </c>
      <c r="T28" s="96">
        <v>0</v>
      </c>
      <c r="U28" s="96">
        <v>-7380610</v>
      </c>
      <c r="V28" s="96">
        <v>7380610</v>
      </c>
      <c r="W28" s="41">
        <f t="shared" si="0"/>
        <v>0</v>
      </c>
      <c r="X28" s="96">
        <v>0</v>
      </c>
      <c r="Y28" s="41">
        <f t="shared" si="3"/>
        <v>0</v>
      </c>
    </row>
    <row r="29" spans="1:25" x14ac:dyDescent="0.2">
      <c r="A29" s="301" t="s">
        <v>417</v>
      </c>
      <c r="B29" s="301"/>
      <c r="C29" s="301"/>
      <c r="D29" s="301"/>
      <c r="E29" s="301"/>
      <c r="F29" s="301"/>
      <c r="G29" s="7">
        <v>23</v>
      </c>
      <c r="H29" s="96">
        <v>0</v>
      </c>
      <c r="I29" s="96">
        <v>0</v>
      </c>
      <c r="J29" s="96">
        <v>0</v>
      </c>
      <c r="K29" s="96">
        <v>0</v>
      </c>
      <c r="L29" s="96">
        <v>0</v>
      </c>
      <c r="M29" s="96">
        <v>0</v>
      </c>
      <c r="N29" s="96">
        <v>0</v>
      </c>
      <c r="O29" s="96">
        <v>0</v>
      </c>
      <c r="P29" s="96">
        <v>0</v>
      </c>
      <c r="Q29" s="96">
        <v>0</v>
      </c>
      <c r="R29" s="96">
        <v>0</v>
      </c>
      <c r="S29" s="96">
        <v>0</v>
      </c>
      <c r="T29" s="96">
        <v>0</v>
      </c>
      <c r="U29" s="96">
        <v>0</v>
      </c>
      <c r="V29" s="96">
        <v>0</v>
      </c>
      <c r="W29" s="41">
        <f t="shared" si="0"/>
        <v>0</v>
      </c>
      <c r="X29" s="96">
        <v>0</v>
      </c>
      <c r="Y29" s="41">
        <f t="shared" si="3"/>
        <v>0</v>
      </c>
    </row>
    <row r="30" spans="1:25" ht="27.75" customHeight="1" x14ac:dyDescent="0.2">
      <c r="A30" s="302" t="s">
        <v>418</v>
      </c>
      <c r="B30" s="302"/>
      <c r="C30" s="302"/>
      <c r="D30" s="302"/>
      <c r="E30" s="302"/>
      <c r="F30" s="302"/>
      <c r="G30" s="9">
        <v>24</v>
      </c>
      <c r="H30" s="43">
        <f>SUM(H10:H29)</f>
        <v>83001900</v>
      </c>
      <c r="I30" s="43">
        <f t="shared" ref="I30:Y30" si="5">SUM(I10:I29)</f>
        <v>3855821</v>
      </c>
      <c r="J30" s="43">
        <f t="shared" si="5"/>
        <v>998193</v>
      </c>
      <c r="K30" s="43">
        <f t="shared" si="5"/>
        <v>0</v>
      </c>
      <c r="L30" s="43">
        <f t="shared" si="5"/>
        <v>0</v>
      </c>
      <c r="M30" s="43">
        <f t="shared" si="5"/>
        <v>0</v>
      </c>
      <c r="N30" s="43">
        <f t="shared" si="5"/>
        <v>371866</v>
      </c>
      <c r="O30" s="43">
        <f t="shared" si="5"/>
        <v>0</v>
      </c>
      <c r="P30" s="43">
        <f t="shared" si="5"/>
        <v>0</v>
      </c>
      <c r="Q30" s="43">
        <f t="shared" si="5"/>
        <v>0</v>
      </c>
      <c r="R30" s="43">
        <f t="shared" si="5"/>
        <v>0</v>
      </c>
      <c r="S30" s="43">
        <f t="shared" si="5"/>
        <v>0</v>
      </c>
      <c r="T30" s="43">
        <f t="shared" si="5"/>
        <v>0</v>
      </c>
      <c r="U30" s="43">
        <f t="shared" si="5"/>
        <v>7434967</v>
      </c>
      <c r="V30" s="43">
        <f t="shared" si="5"/>
        <v>9040862</v>
      </c>
      <c r="W30" s="43">
        <f t="shared" si="5"/>
        <v>104703609</v>
      </c>
      <c r="X30" s="43">
        <f t="shared" si="5"/>
        <v>0</v>
      </c>
      <c r="Y30" s="43">
        <f t="shared" si="5"/>
        <v>104703609</v>
      </c>
    </row>
    <row r="31" spans="1:25" x14ac:dyDescent="0.2">
      <c r="A31" s="303" t="s">
        <v>274</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299" t="s">
        <v>275</v>
      </c>
      <c r="B32" s="299"/>
      <c r="C32" s="299"/>
      <c r="D32" s="299"/>
      <c r="E32" s="299"/>
      <c r="F32" s="299"/>
      <c r="G32" s="8">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si="6"/>
        <v>0</v>
      </c>
      <c r="T32" s="42">
        <f t="shared" si="6"/>
        <v>0</v>
      </c>
      <c r="U32" s="42">
        <f t="shared" si="6"/>
        <v>0</v>
      </c>
      <c r="V32" s="42">
        <f t="shared" si="6"/>
        <v>0</v>
      </c>
      <c r="W32" s="42">
        <f t="shared" si="6"/>
        <v>0</v>
      </c>
      <c r="X32" s="42">
        <f t="shared" si="6"/>
        <v>0</v>
      </c>
      <c r="Y32" s="42">
        <f t="shared" si="6"/>
        <v>0</v>
      </c>
    </row>
    <row r="33" spans="1:25" ht="31.5" customHeight="1" x14ac:dyDescent="0.2">
      <c r="A33" s="299" t="s">
        <v>419</v>
      </c>
      <c r="B33" s="299"/>
      <c r="C33" s="299"/>
      <c r="D33" s="299"/>
      <c r="E33" s="299"/>
      <c r="F33" s="299"/>
      <c r="G33" s="8">
        <v>26</v>
      </c>
      <c r="H33" s="42">
        <f>H11+H32</f>
        <v>0</v>
      </c>
      <c r="I33" s="42">
        <f t="shared" ref="I33:Y33" si="7">I11+I32</f>
        <v>0</v>
      </c>
      <c r="J33" s="42">
        <f t="shared" si="7"/>
        <v>0</v>
      </c>
      <c r="K33" s="42">
        <f t="shared" si="7"/>
        <v>0</v>
      </c>
      <c r="L33" s="42">
        <f t="shared" si="7"/>
        <v>0</v>
      </c>
      <c r="M33" s="42">
        <f t="shared" si="7"/>
        <v>0</v>
      </c>
      <c r="N33" s="42">
        <f t="shared" si="7"/>
        <v>0</v>
      </c>
      <c r="O33" s="42">
        <f t="shared" si="7"/>
        <v>0</v>
      </c>
      <c r="P33" s="42">
        <f t="shared" si="7"/>
        <v>0</v>
      </c>
      <c r="Q33" s="42">
        <f t="shared" si="7"/>
        <v>0</v>
      </c>
      <c r="R33" s="42">
        <f t="shared" si="7"/>
        <v>0</v>
      </c>
      <c r="S33" s="42">
        <f t="shared" si="7"/>
        <v>0</v>
      </c>
      <c r="T33" s="42">
        <f t="shared" si="7"/>
        <v>0</v>
      </c>
      <c r="U33" s="42">
        <f t="shared" si="7"/>
        <v>0</v>
      </c>
      <c r="V33" s="42">
        <f t="shared" si="7"/>
        <v>9040862</v>
      </c>
      <c r="W33" s="42">
        <f t="shared" si="7"/>
        <v>9040862</v>
      </c>
      <c r="X33" s="42">
        <f t="shared" si="7"/>
        <v>0</v>
      </c>
      <c r="Y33" s="42">
        <f t="shared" si="7"/>
        <v>9040862</v>
      </c>
    </row>
    <row r="34" spans="1:25" ht="30.75" customHeight="1" x14ac:dyDescent="0.2">
      <c r="A34" s="300" t="s">
        <v>420</v>
      </c>
      <c r="B34" s="300"/>
      <c r="C34" s="300"/>
      <c r="D34" s="300"/>
      <c r="E34" s="300"/>
      <c r="F34" s="300"/>
      <c r="G34" s="9">
        <v>27</v>
      </c>
      <c r="H34" s="43">
        <f>SUM(H21:H29)</f>
        <v>0</v>
      </c>
      <c r="I34" s="43">
        <f t="shared" ref="I34:Y34" si="8">SUM(I21:I29)</f>
        <v>0</v>
      </c>
      <c r="J34" s="43">
        <f t="shared" si="8"/>
        <v>0</v>
      </c>
      <c r="K34" s="43">
        <f t="shared" si="8"/>
        <v>0</v>
      </c>
      <c r="L34" s="43">
        <f t="shared" si="8"/>
        <v>0</v>
      </c>
      <c r="M34" s="43">
        <f t="shared" si="8"/>
        <v>0</v>
      </c>
      <c r="N34" s="43">
        <f t="shared" si="8"/>
        <v>0</v>
      </c>
      <c r="O34" s="43">
        <f t="shared" si="8"/>
        <v>0</v>
      </c>
      <c r="P34" s="43">
        <f t="shared" si="8"/>
        <v>0</v>
      </c>
      <c r="Q34" s="43">
        <f t="shared" si="8"/>
        <v>0</v>
      </c>
      <c r="R34" s="43">
        <f t="shared" si="8"/>
        <v>0</v>
      </c>
      <c r="S34" s="43">
        <f t="shared" si="8"/>
        <v>0</v>
      </c>
      <c r="T34" s="43">
        <f t="shared" si="8"/>
        <v>0</v>
      </c>
      <c r="U34" s="43">
        <f t="shared" si="8"/>
        <v>-7380610</v>
      </c>
      <c r="V34" s="43">
        <f t="shared" si="8"/>
        <v>7380610</v>
      </c>
      <c r="W34" s="43">
        <f t="shared" si="8"/>
        <v>0</v>
      </c>
      <c r="X34" s="43">
        <f t="shared" si="8"/>
        <v>0</v>
      </c>
      <c r="Y34" s="43">
        <f t="shared" si="8"/>
        <v>0</v>
      </c>
    </row>
    <row r="35" spans="1:25" x14ac:dyDescent="0.2">
      <c r="A35" s="303" t="s">
        <v>276</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306" t="s">
        <v>296</v>
      </c>
      <c r="B36" s="306"/>
      <c r="C36" s="306"/>
      <c r="D36" s="306"/>
      <c r="E36" s="306"/>
      <c r="F36" s="306"/>
      <c r="G36" s="7">
        <v>28</v>
      </c>
      <c r="H36" s="96">
        <v>83001900</v>
      </c>
      <c r="I36" s="96">
        <v>3855821</v>
      </c>
      <c r="J36" s="96">
        <v>998193</v>
      </c>
      <c r="K36" s="96">
        <v>0</v>
      </c>
      <c r="L36" s="96">
        <v>0</v>
      </c>
      <c r="M36" s="96">
        <v>0</v>
      </c>
      <c r="N36" s="96">
        <v>371866</v>
      </c>
      <c r="O36" s="96">
        <v>0</v>
      </c>
      <c r="P36" s="96">
        <v>0</v>
      </c>
      <c r="Q36" s="96">
        <v>0</v>
      </c>
      <c r="R36" s="96">
        <v>0</v>
      </c>
      <c r="S36" s="96">
        <v>0</v>
      </c>
      <c r="T36" s="96">
        <v>0</v>
      </c>
      <c r="U36" s="96">
        <v>7434967</v>
      </c>
      <c r="V36" s="96">
        <v>9040862</v>
      </c>
      <c r="W36" s="41">
        <f>H36+I36+J36+K36-L36+M36+N36+O36+P36+Q36+R36+U36+V36+S36+T36</f>
        <v>104703609</v>
      </c>
      <c r="X36" s="96">
        <v>0</v>
      </c>
      <c r="Y36" s="41">
        <f t="shared" ref="Y36:Y38" si="9">W36+X36</f>
        <v>104703609</v>
      </c>
    </row>
    <row r="37" spans="1:25" x14ac:dyDescent="0.2">
      <c r="A37" s="301" t="s">
        <v>262</v>
      </c>
      <c r="B37" s="301"/>
      <c r="C37" s="301"/>
      <c r="D37" s="301"/>
      <c r="E37" s="301"/>
      <c r="F37" s="301"/>
      <c r="G37" s="7">
        <v>29</v>
      </c>
      <c r="H37" s="96">
        <v>0</v>
      </c>
      <c r="I37" s="96">
        <v>0</v>
      </c>
      <c r="J37" s="96">
        <v>0</v>
      </c>
      <c r="K37" s="96">
        <v>0</v>
      </c>
      <c r="L37" s="96">
        <v>0</v>
      </c>
      <c r="M37" s="96">
        <v>0</v>
      </c>
      <c r="N37" s="96">
        <v>0</v>
      </c>
      <c r="O37" s="96">
        <v>0</v>
      </c>
      <c r="P37" s="96">
        <v>0</v>
      </c>
      <c r="Q37" s="96">
        <v>0</v>
      </c>
      <c r="R37" s="96">
        <v>0</v>
      </c>
      <c r="S37" s="96">
        <v>0</v>
      </c>
      <c r="T37" s="96">
        <v>0</v>
      </c>
      <c r="U37" s="96">
        <v>0</v>
      </c>
      <c r="V37" s="96">
        <v>0</v>
      </c>
      <c r="W37" s="41">
        <f t="shared" ref="W37:W58" si="10">H37+I37+J37+K37-L37+M37+N37+O37+P37+Q37+R37+U37+V37+S37+T37</f>
        <v>0</v>
      </c>
      <c r="X37" s="96">
        <v>0</v>
      </c>
      <c r="Y37" s="41">
        <f t="shared" si="9"/>
        <v>0</v>
      </c>
    </row>
    <row r="38" spans="1:25" x14ac:dyDescent="0.2">
      <c r="A38" s="301" t="s">
        <v>263</v>
      </c>
      <c r="B38" s="301"/>
      <c r="C38" s="301"/>
      <c r="D38" s="301"/>
      <c r="E38" s="301"/>
      <c r="F38" s="301"/>
      <c r="G38" s="7">
        <v>30</v>
      </c>
      <c r="H38" s="96">
        <v>0</v>
      </c>
      <c r="I38" s="96">
        <v>0</v>
      </c>
      <c r="J38" s="96">
        <v>0</v>
      </c>
      <c r="K38" s="96">
        <v>0</v>
      </c>
      <c r="L38" s="96">
        <v>0</v>
      </c>
      <c r="M38" s="96">
        <v>0</v>
      </c>
      <c r="N38" s="96">
        <v>0</v>
      </c>
      <c r="O38" s="96">
        <v>0</v>
      </c>
      <c r="P38" s="96">
        <v>0</v>
      </c>
      <c r="Q38" s="96">
        <v>0</v>
      </c>
      <c r="R38" s="96">
        <v>0</v>
      </c>
      <c r="S38" s="96">
        <v>0</v>
      </c>
      <c r="T38" s="96">
        <v>0</v>
      </c>
      <c r="U38" s="96">
        <v>0</v>
      </c>
      <c r="V38" s="96">
        <v>0</v>
      </c>
      <c r="W38" s="41">
        <f t="shared" si="10"/>
        <v>0</v>
      </c>
      <c r="X38" s="96">
        <v>0</v>
      </c>
      <c r="Y38" s="41">
        <f t="shared" si="9"/>
        <v>0</v>
      </c>
    </row>
    <row r="39" spans="1:25" ht="25.5" customHeight="1" x14ac:dyDescent="0.2">
      <c r="A39" s="307" t="s">
        <v>421</v>
      </c>
      <c r="B39" s="307"/>
      <c r="C39" s="307"/>
      <c r="D39" s="307"/>
      <c r="E39" s="307"/>
      <c r="F39" s="307"/>
      <c r="G39" s="8">
        <v>31</v>
      </c>
      <c r="H39" s="42">
        <f>H36+H37+H38</f>
        <v>83001900</v>
      </c>
      <c r="I39" s="42">
        <f t="shared" ref="I39:Y39" si="11">I36+I37+I38</f>
        <v>3855821</v>
      </c>
      <c r="J39" s="42">
        <f t="shared" si="11"/>
        <v>998193</v>
      </c>
      <c r="K39" s="42">
        <f t="shared" si="11"/>
        <v>0</v>
      </c>
      <c r="L39" s="42">
        <f t="shared" si="11"/>
        <v>0</v>
      </c>
      <c r="M39" s="42">
        <f t="shared" si="11"/>
        <v>0</v>
      </c>
      <c r="N39" s="42">
        <f t="shared" si="11"/>
        <v>371866</v>
      </c>
      <c r="O39" s="42">
        <f t="shared" si="11"/>
        <v>0</v>
      </c>
      <c r="P39" s="42">
        <f t="shared" si="11"/>
        <v>0</v>
      </c>
      <c r="Q39" s="42">
        <f t="shared" si="11"/>
        <v>0</v>
      </c>
      <c r="R39" s="42">
        <f t="shared" si="11"/>
        <v>0</v>
      </c>
      <c r="S39" s="42">
        <f t="shared" si="11"/>
        <v>0</v>
      </c>
      <c r="T39" s="42">
        <f t="shared" si="11"/>
        <v>0</v>
      </c>
      <c r="U39" s="42">
        <f t="shared" si="11"/>
        <v>7434967</v>
      </c>
      <c r="V39" s="42">
        <f t="shared" si="11"/>
        <v>9040862</v>
      </c>
      <c r="W39" s="42">
        <f t="shared" si="11"/>
        <v>104703609</v>
      </c>
      <c r="X39" s="42">
        <f t="shared" si="11"/>
        <v>0</v>
      </c>
      <c r="Y39" s="42">
        <f t="shared" si="11"/>
        <v>104703609</v>
      </c>
    </row>
    <row r="40" spans="1:25" x14ac:dyDescent="0.2">
      <c r="A40" s="301" t="s">
        <v>264</v>
      </c>
      <c r="B40" s="301"/>
      <c r="C40" s="301"/>
      <c r="D40" s="301"/>
      <c r="E40" s="301"/>
      <c r="F40" s="301"/>
      <c r="G40" s="7">
        <v>32</v>
      </c>
      <c r="H40" s="44">
        <v>0</v>
      </c>
      <c r="I40" s="44">
        <v>0</v>
      </c>
      <c r="J40" s="44">
        <v>0</v>
      </c>
      <c r="K40" s="44">
        <v>0</v>
      </c>
      <c r="L40" s="44">
        <v>0</v>
      </c>
      <c r="M40" s="44">
        <v>0</v>
      </c>
      <c r="N40" s="44">
        <v>0</v>
      </c>
      <c r="O40" s="44">
        <v>0</v>
      </c>
      <c r="P40" s="44">
        <v>0</v>
      </c>
      <c r="Q40" s="44">
        <v>0</v>
      </c>
      <c r="R40" s="44">
        <v>0</v>
      </c>
      <c r="S40" s="96">
        <v>0</v>
      </c>
      <c r="T40" s="96">
        <v>0</v>
      </c>
      <c r="U40" s="44">
        <v>0</v>
      </c>
      <c r="V40" s="96">
        <v>-330715</v>
      </c>
      <c r="W40" s="41">
        <f t="shared" si="10"/>
        <v>-330715</v>
      </c>
      <c r="X40" s="96">
        <v>0</v>
      </c>
      <c r="Y40" s="41">
        <f t="shared" ref="Y40:Y58" si="12">W40+X40</f>
        <v>-330715</v>
      </c>
    </row>
    <row r="41" spans="1:25" x14ac:dyDescent="0.2">
      <c r="A41" s="301" t="s">
        <v>265</v>
      </c>
      <c r="B41" s="301"/>
      <c r="C41" s="301"/>
      <c r="D41" s="301"/>
      <c r="E41" s="301"/>
      <c r="F41" s="301"/>
      <c r="G41" s="7">
        <v>33</v>
      </c>
      <c r="H41" s="44">
        <v>0</v>
      </c>
      <c r="I41" s="44">
        <v>0</v>
      </c>
      <c r="J41" s="44">
        <v>0</v>
      </c>
      <c r="K41" s="44">
        <v>0</v>
      </c>
      <c r="L41" s="44">
        <v>0</v>
      </c>
      <c r="M41" s="44">
        <v>0</v>
      </c>
      <c r="N41" s="96">
        <v>0</v>
      </c>
      <c r="O41" s="44">
        <v>0</v>
      </c>
      <c r="P41" s="44">
        <v>0</v>
      </c>
      <c r="Q41" s="44">
        <v>0</v>
      </c>
      <c r="R41" s="44">
        <v>0</v>
      </c>
      <c r="S41" s="96">
        <v>0</v>
      </c>
      <c r="T41" s="96">
        <v>0</v>
      </c>
      <c r="U41" s="44">
        <v>0</v>
      </c>
      <c r="V41" s="44">
        <v>0</v>
      </c>
      <c r="W41" s="41">
        <f t="shared" si="10"/>
        <v>0</v>
      </c>
      <c r="X41" s="96">
        <v>0</v>
      </c>
      <c r="Y41" s="41">
        <f t="shared" si="12"/>
        <v>0</v>
      </c>
    </row>
    <row r="42" spans="1:25" ht="27" customHeight="1" x14ac:dyDescent="0.2">
      <c r="A42" s="301" t="s">
        <v>277</v>
      </c>
      <c r="B42" s="301"/>
      <c r="C42" s="301"/>
      <c r="D42" s="301"/>
      <c r="E42" s="301"/>
      <c r="F42" s="301"/>
      <c r="G42" s="7">
        <v>34</v>
      </c>
      <c r="H42" s="44">
        <v>0</v>
      </c>
      <c r="I42" s="44">
        <v>0</v>
      </c>
      <c r="J42" s="44">
        <v>0</v>
      </c>
      <c r="K42" s="44">
        <v>0</v>
      </c>
      <c r="L42" s="44">
        <v>0</v>
      </c>
      <c r="M42" s="44">
        <v>0</v>
      </c>
      <c r="N42" s="44">
        <v>0</v>
      </c>
      <c r="O42" s="96">
        <v>0</v>
      </c>
      <c r="P42" s="44">
        <v>0</v>
      </c>
      <c r="Q42" s="44">
        <v>0</v>
      </c>
      <c r="R42" s="44">
        <v>0</v>
      </c>
      <c r="S42" s="96">
        <v>0</v>
      </c>
      <c r="T42" s="96">
        <v>0</v>
      </c>
      <c r="U42" s="96">
        <v>0</v>
      </c>
      <c r="V42" s="96">
        <v>0</v>
      </c>
      <c r="W42" s="41">
        <f t="shared" si="10"/>
        <v>0</v>
      </c>
      <c r="X42" s="96">
        <v>0</v>
      </c>
      <c r="Y42" s="41">
        <f t="shared" si="12"/>
        <v>0</v>
      </c>
    </row>
    <row r="43" spans="1:25" ht="37.5" customHeight="1" x14ac:dyDescent="0.2">
      <c r="A43" s="301" t="s">
        <v>409</v>
      </c>
      <c r="B43" s="301"/>
      <c r="C43" s="301"/>
      <c r="D43" s="301"/>
      <c r="E43" s="301"/>
      <c r="F43" s="301"/>
      <c r="G43" s="7">
        <v>35</v>
      </c>
      <c r="H43" s="44">
        <v>0</v>
      </c>
      <c r="I43" s="44">
        <v>0</v>
      </c>
      <c r="J43" s="44">
        <v>0</v>
      </c>
      <c r="K43" s="44">
        <v>0</v>
      </c>
      <c r="L43" s="44">
        <v>0</v>
      </c>
      <c r="M43" s="44">
        <v>0</v>
      </c>
      <c r="N43" s="44">
        <v>0</v>
      </c>
      <c r="O43" s="44">
        <v>0</v>
      </c>
      <c r="P43" s="96">
        <v>0</v>
      </c>
      <c r="Q43" s="44">
        <v>0</v>
      </c>
      <c r="R43" s="44">
        <v>0</v>
      </c>
      <c r="S43" s="96">
        <v>0</v>
      </c>
      <c r="T43" s="96">
        <v>0</v>
      </c>
      <c r="U43" s="96">
        <v>0</v>
      </c>
      <c r="V43" s="96">
        <v>0</v>
      </c>
      <c r="W43" s="41">
        <f t="shared" si="10"/>
        <v>0</v>
      </c>
      <c r="X43" s="96">
        <v>0</v>
      </c>
      <c r="Y43" s="41">
        <f t="shared" si="12"/>
        <v>0</v>
      </c>
    </row>
    <row r="44" spans="1:25" ht="21" customHeight="1" x14ac:dyDescent="0.2">
      <c r="A44" s="301" t="s">
        <v>267</v>
      </c>
      <c r="B44" s="301"/>
      <c r="C44" s="301"/>
      <c r="D44" s="301"/>
      <c r="E44" s="301"/>
      <c r="F44" s="301"/>
      <c r="G44" s="7">
        <v>36</v>
      </c>
      <c r="H44" s="44">
        <v>0</v>
      </c>
      <c r="I44" s="44">
        <v>0</v>
      </c>
      <c r="J44" s="44">
        <v>0</v>
      </c>
      <c r="K44" s="44">
        <v>0</v>
      </c>
      <c r="L44" s="44">
        <v>0</v>
      </c>
      <c r="M44" s="44">
        <v>0</v>
      </c>
      <c r="N44" s="44">
        <v>0</v>
      </c>
      <c r="O44" s="44">
        <v>0</v>
      </c>
      <c r="P44" s="44">
        <v>0</v>
      </c>
      <c r="Q44" s="96">
        <v>0</v>
      </c>
      <c r="R44" s="44">
        <v>0</v>
      </c>
      <c r="S44" s="96">
        <v>0</v>
      </c>
      <c r="T44" s="96">
        <v>0</v>
      </c>
      <c r="U44" s="96">
        <v>0</v>
      </c>
      <c r="V44" s="96">
        <v>0</v>
      </c>
      <c r="W44" s="41">
        <f t="shared" si="10"/>
        <v>0</v>
      </c>
      <c r="X44" s="96">
        <v>0</v>
      </c>
      <c r="Y44" s="41">
        <f t="shared" si="12"/>
        <v>0</v>
      </c>
    </row>
    <row r="45" spans="1:25" ht="29.25" customHeight="1" x14ac:dyDescent="0.2">
      <c r="A45" s="301" t="s">
        <v>268</v>
      </c>
      <c r="B45" s="301"/>
      <c r="C45" s="301"/>
      <c r="D45" s="301"/>
      <c r="E45" s="301"/>
      <c r="F45" s="301"/>
      <c r="G45" s="7">
        <v>37</v>
      </c>
      <c r="H45" s="44">
        <v>0</v>
      </c>
      <c r="I45" s="44">
        <v>0</v>
      </c>
      <c r="J45" s="44">
        <v>0</v>
      </c>
      <c r="K45" s="44">
        <v>0</v>
      </c>
      <c r="L45" s="44">
        <v>0</v>
      </c>
      <c r="M45" s="44">
        <v>0</v>
      </c>
      <c r="N45" s="44">
        <v>0</v>
      </c>
      <c r="O45" s="44">
        <v>0</v>
      </c>
      <c r="P45" s="44">
        <v>0</v>
      </c>
      <c r="Q45" s="44">
        <v>0</v>
      </c>
      <c r="R45" s="96">
        <v>0</v>
      </c>
      <c r="S45" s="96">
        <v>0</v>
      </c>
      <c r="T45" s="96">
        <v>0</v>
      </c>
      <c r="U45" s="96">
        <v>0</v>
      </c>
      <c r="V45" s="96">
        <v>0</v>
      </c>
      <c r="W45" s="41">
        <f t="shared" si="10"/>
        <v>0</v>
      </c>
      <c r="X45" s="96">
        <v>0</v>
      </c>
      <c r="Y45" s="41">
        <f t="shared" si="12"/>
        <v>0</v>
      </c>
    </row>
    <row r="46" spans="1:25" ht="21" customHeight="1" x14ac:dyDescent="0.2">
      <c r="A46" s="301" t="s">
        <v>278</v>
      </c>
      <c r="B46" s="301"/>
      <c r="C46" s="301"/>
      <c r="D46" s="301"/>
      <c r="E46" s="301"/>
      <c r="F46" s="301"/>
      <c r="G46" s="7">
        <v>38</v>
      </c>
      <c r="H46" s="44">
        <v>0</v>
      </c>
      <c r="I46" s="44">
        <v>0</v>
      </c>
      <c r="J46" s="44">
        <v>0</v>
      </c>
      <c r="K46" s="44">
        <v>0</v>
      </c>
      <c r="L46" s="44">
        <v>0</v>
      </c>
      <c r="M46" s="44">
        <v>0</v>
      </c>
      <c r="N46" s="96">
        <v>0</v>
      </c>
      <c r="O46" s="96">
        <v>0</v>
      </c>
      <c r="P46" s="96">
        <v>0</v>
      </c>
      <c r="Q46" s="96">
        <v>0</v>
      </c>
      <c r="R46" s="96">
        <v>0</v>
      </c>
      <c r="S46" s="96">
        <v>0</v>
      </c>
      <c r="T46" s="96">
        <v>0</v>
      </c>
      <c r="U46" s="96">
        <v>0</v>
      </c>
      <c r="V46" s="96">
        <v>0</v>
      </c>
      <c r="W46" s="41">
        <f t="shared" si="10"/>
        <v>0</v>
      </c>
      <c r="X46" s="96">
        <v>0</v>
      </c>
      <c r="Y46" s="41">
        <f t="shared" si="12"/>
        <v>0</v>
      </c>
    </row>
    <row r="47" spans="1:25" x14ac:dyDescent="0.2">
      <c r="A47" s="301" t="s">
        <v>270</v>
      </c>
      <c r="B47" s="301"/>
      <c r="C47" s="301"/>
      <c r="D47" s="301"/>
      <c r="E47" s="301"/>
      <c r="F47" s="301"/>
      <c r="G47" s="7">
        <v>39</v>
      </c>
      <c r="H47" s="44">
        <v>0</v>
      </c>
      <c r="I47" s="44">
        <v>0</v>
      </c>
      <c r="J47" s="44">
        <v>0</v>
      </c>
      <c r="K47" s="44">
        <v>0</v>
      </c>
      <c r="L47" s="44">
        <v>0</v>
      </c>
      <c r="M47" s="44">
        <v>0</v>
      </c>
      <c r="N47" s="96">
        <v>0</v>
      </c>
      <c r="O47" s="96">
        <v>0</v>
      </c>
      <c r="P47" s="96">
        <v>0</v>
      </c>
      <c r="Q47" s="96">
        <v>0</v>
      </c>
      <c r="R47" s="96">
        <v>0</v>
      </c>
      <c r="S47" s="96">
        <v>0</v>
      </c>
      <c r="T47" s="96">
        <v>0</v>
      </c>
      <c r="U47" s="96">
        <v>0</v>
      </c>
      <c r="V47" s="96">
        <v>0</v>
      </c>
      <c r="W47" s="41">
        <f t="shared" si="10"/>
        <v>0</v>
      </c>
      <c r="X47" s="96">
        <v>0</v>
      </c>
      <c r="Y47" s="41">
        <f t="shared" si="12"/>
        <v>0</v>
      </c>
    </row>
    <row r="48" spans="1:25" x14ac:dyDescent="0.2">
      <c r="A48" s="301" t="s">
        <v>271</v>
      </c>
      <c r="B48" s="301"/>
      <c r="C48" s="301"/>
      <c r="D48" s="301"/>
      <c r="E48" s="301"/>
      <c r="F48" s="301"/>
      <c r="G48" s="7">
        <v>40</v>
      </c>
      <c r="H48" s="96">
        <v>0</v>
      </c>
      <c r="I48" s="96">
        <v>0</v>
      </c>
      <c r="J48" s="96">
        <v>0</v>
      </c>
      <c r="K48" s="96">
        <v>0</v>
      </c>
      <c r="L48" s="96">
        <v>0</v>
      </c>
      <c r="M48" s="96">
        <v>0</v>
      </c>
      <c r="N48" s="96">
        <v>0</v>
      </c>
      <c r="O48" s="96">
        <v>0</v>
      </c>
      <c r="P48" s="96">
        <v>0</v>
      </c>
      <c r="Q48" s="96">
        <v>0</v>
      </c>
      <c r="R48" s="96">
        <v>0</v>
      </c>
      <c r="S48" s="96">
        <v>0</v>
      </c>
      <c r="T48" s="96">
        <v>0</v>
      </c>
      <c r="U48" s="96">
        <v>0</v>
      </c>
      <c r="V48" s="96">
        <v>0</v>
      </c>
      <c r="W48" s="41">
        <f t="shared" si="10"/>
        <v>0</v>
      </c>
      <c r="X48" s="96">
        <v>0</v>
      </c>
      <c r="Y48" s="41">
        <f t="shared" si="12"/>
        <v>0</v>
      </c>
    </row>
    <row r="49" spans="1:25" x14ac:dyDescent="0.2">
      <c r="A49" s="301" t="s">
        <v>272</v>
      </c>
      <c r="B49" s="301"/>
      <c r="C49" s="301"/>
      <c r="D49" s="301"/>
      <c r="E49" s="301"/>
      <c r="F49" s="301"/>
      <c r="G49" s="7">
        <v>41</v>
      </c>
      <c r="H49" s="44">
        <v>0</v>
      </c>
      <c r="I49" s="44">
        <v>0</v>
      </c>
      <c r="J49" s="44">
        <v>0</v>
      </c>
      <c r="K49" s="44">
        <v>0</v>
      </c>
      <c r="L49" s="44">
        <v>0</v>
      </c>
      <c r="M49" s="44">
        <v>0</v>
      </c>
      <c r="N49" s="96">
        <v>0</v>
      </c>
      <c r="O49" s="96">
        <v>0</v>
      </c>
      <c r="P49" s="96">
        <v>0</v>
      </c>
      <c r="Q49" s="96">
        <v>0</v>
      </c>
      <c r="R49" s="96">
        <v>0</v>
      </c>
      <c r="S49" s="96">
        <v>0</v>
      </c>
      <c r="T49" s="96">
        <v>0</v>
      </c>
      <c r="U49" s="96">
        <v>0</v>
      </c>
      <c r="V49" s="96">
        <v>0</v>
      </c>
      <c r="W49" s="41">
        <f t="shared" si="10"/>
        <v>0</v>
      </c>
      <c r="X49" s="96">
        <v>0</v>
      </c>
      <c r="Y49" s="41">
        <f t="shared" si="12"/>
        <v>0</v>
      </c>
    </row>
    <row r="50" spans="1:25" ht="24" customHeight="1" x14ac:dyDescent="0.2">
      <c r="A50" s="301" t="s">
        <v>410</v>
      </c>
      <c r="B50" s="301"/>
      <c r="C50" s="301"/>
      <c r="D50" s="301"/>
      <c r="E50" s="301"/>
      <c r="F50" s="301"/>
      <c r="G50" s="7">
        <v>42</v>
      </c>
      <c r="H50" s="96">
        <v>0</v>
      </c>
      <c r="I50" s="96">
        <v>0</v>
      </c>
      <c r="J50" s="96">
        <v>0</v>
      </c>
      <c r="K50" s="96">
        <v>0</v>
      </c>
      <c r="L50" s="96">
        <v>0</v>
      </c>
      <c r="M50" s="96">
        <v>0</v>
      </c>
      <c r="N50" s="96">
        <v>0</v>
      </c>
      <c r="O50" s="96">
        <v>0</v>
      </c>
      <c r="P50" s="96">
        <v>0</v>
      </c>
      <c r="Q50" s="96">
        <v>0</v>
      </c>
      <c r="R50" s="96">
        <v>0</v>
      </c>
      <c r="S50" s="96">
        <v>0</v>
      </c>
      <c r="T50" s="96">
        <v>0</v>
      </c>
      <c r="U50" s="96">
        <v>0</v>
      </c>
      <c r="V50" s="96">
        <v>0</v>
      </c>
      <c r="W50" s="41">
        <f t="shared" si="10"/>
        <v>0</v>
      </c>
      <c r="X50" s="96">
        <v>0</v>
      </c>
      <c r="Y50" s="41">
        <f t="shared" si="12"/>
        <v>0</v>
      </c>
    </row>
    <row r="51" spans="1:25" ht="26.25" customHeight="1" x14ac:dyDescent="0.2">
      <c r="A51" s="301" t="s">
        <v>411</v>
      </c>
      <c r="B51" s="301"/>
      <c r="C51" s="301"/>
      <c r="D51" s="301"/>
      <c r="E51" s="301"/>
      <c r="F51" s="301"/>
      <c r="G51" s="7">
        <v>43</v>
      </c>
      <c r="H51" s="96">
        <v>0</v>
      </c>
      <c r="I51" s="96">
        <v>0</v>
      </c>
      <c r="J51" s="96">
        <v>0</v>
      </c>
      <c r="K51" s="96">
        <v>0</v>
      </c>
      <c r="L51" s="96">
        <v>0</v>
      </c>
      <c r="M51" s="96">
        <v>0</v>
      </c>
      <c r="N51" s="96">
        <v>0</v>
      </c>
      <c r="O51" s="96">
        <v>0</v>
      </c>
      <c r="P51" s="96">
        <v>0</v>
      </c>
      <c r="Q51" s="96">
        <v>0</v>
      </c>
      <c r="R51" s="96">
        <v>0</v>
      </c>
      <c r="S51" s="96">
        <v>0</v>
      </c>
      <c r="T51" s="96">
        <v>0</v>
      </c>
      <c r="U51" s="96">
        <v>0</v>
      </c>
      <c r="V51" s="96">
        <v>0</v>
      </c>
      <c r="W51" s="41">
        <f t="shared" si="10"/>
        <v>0</v>
      </c>
      <c r="X51" s="96">
        <v>0</v>
      </c>
      <c r="Y51" s="41">
        <f t="shared" si="12"/>
        <v>0</v>
      </c>
    </row>
    <row r="52" spans="1:25" ht="22.5" customHeight="1" x14ac:dyDescent="0.2">
      <c r="A52" s="301" t="s">
        <v>412</v>
      </c>
      <c r="B52" s="301"/>
      <c r="C52" s="301"/>
      <c r="D52" s="301"/>
      <c r="E52" s="301"/>
      <c r="F52" s="301"/>
      <c r="G52" s="7">
        <v>44</v>
      </c>
      <c r="H52" s="96">
        <v>0</v>
      </c>
      <c r="I52" s="96">
        <v>0</v>
      </c>
      <c r="J52" s="96">
        <v>0</v>
      </c>
      <c r="K52" s="96">
        <v>0</v>
      </c>
      <c r="L52" s="96">
        <v>0</v>
      </c>
      <c r="M52" s="96">
        <v>0</v>
      </c>
      <c r="N52" s="96">
        <v>0</v>
      </c>
      <c r="O52" s="96">
        <v>0</v>
      </c>
      <c r="P52" s="96">
        <v>0</v>
      </c>
      <c r="Q52" s="96">
        <v>0</v>
      </c>
      <c r="R52" s="96">
        <v>0</v>
      </c>
      <c r="S52" s="96">
        <v>0</v>
      </c>
      <c r="T52" s="96">
        <v>0</v>
      </c>
      <c r="U52" s="96">
        <v>0</v>
      </c>
      <c r="V52" s="96">
        <v>0</v>
      </c>
      <c r="W52" s="41">
        <f t="shared" si="10"/>
        <v>0</v>
      </c>
      <c r="X52" s="96">
        <v>0</v>
      </c>
      <c r="Y52" s="41">
        <f t="shared" si="12"/>
        <v>0</v>
      </c>
    </row>
    <row r="53" spans="1:25" x14ac:dyDescent="0.2">
      <c r="A53" s="301" t="s">
        <v>273</v>
      </c>
      <c r="B53" s="301"/>
      <c r="C53" s="301"/>
      <c r="D53" s="301"/>
      <c r="E53" s="301"/>
      <c r="F53" s="301"/>
      <c r="G53" s="7">
        <v>45</v>
      </c>
      <c r="H53" s="96">
        <v>0</v>
      </c>
      <c r="I53" s="96">
        <v>0</v>
      </c>
      <c r="J53" s="96">
        <v>0</v>
      </c>
      <c r="K53" s="96">
        <v>0</v>
      </c>
      <c r="L53" s="96">
        <v>0</v>
      </c>
      <c r="M53" s="96">
        <v>0</v>
      </c>
      <c r="N53" s="96">
        <v>0</v>
      </c>
      <c r="O53" s="96">
        <v>0</v>
      </c>
      <c r="P53" s="96">
        <v>0</v>
      </c>
      <c r="Q53" s="96">
        <v>0</v>
      </c>
      <c r="R53" s="96">
        <v>0</v>
      </c>
      <c r="S53" s="96">
        <v>0</v>
      </c>
      <c r="T53" s="96">
        <v>0</v>
      </c>
      <c r="U53" s="96">
        <v>0</v>
      </c>
      <c r="V53" s="96">
        <v>0</v>
      </c>
      <c r="W53" s="41">
        <f t="shared" si="10"/>
        <v>0</v>
      </c>
      <c r="X53" s="96">
        <v>0</v>
      </c>
      <c r="Y53" s="41">
        <f t="shared" si="12"/>
        <v>0</v>
      </c>
    </row>
    <row r="54" spans="1:25" x14ac:dyDescent="0.2">
      <c r="A54" s="301" t="s">
        <v>413</v>
      </c>
      <c r="B54" s="301"/>
      <c r="C54" s="301"/>
      <c r="D54" s="301"/>
      <c r="E54" s="301"/>
      <c r="F54" s="301"/>
      <c r="G54" s="7">
        <v>46</v>
      </c>
      <c r="H54" s="96">
        <v>0</v>
      </c>
      <c r="I54" s="96">
        <v>0</v>
      </c>
      <c r="J54" s="96">
        <v>0</v>
      </c>
      <c r="K54" s="96">
        <v>0</v>
      </c>
      <c r="L54" s="96">
        <v>0</v>
      </c>
      <c r="M54" s="96">
        <v>0</v>
      </c>
      <c r="N54" s="96">
        <v>0</v>
      </c>
      <c r="O54" s="96">
        <v>0</v>
      </c>
      <c r="P54" s="96">
        <v>0</v>
      </c>
      <c r="Q54" s="96">
        <v>0</v>
      </c>
      <c r="R54" s="96">
        <v>0</v>
      </c>
      <c r="S54" s="96">
        <v>0</v>
      </c>
      <c r="T54" s="96">
        <v>0</v>
      </c>
      <c r="U54" s="96">
        <v>0</v>
      </c>
      <c r="V54" s="96">
        <v>0</v>
      </c>
      <c r="W54" s="41">
        <f t="shared" si="10"/>
        <v>0</v>
      </c>
      <c r="X54" s="96">
        <v>0</v>
      </c>
      <c r="Y54" s="41">
        <f t="shared" si="12"/>
        <v>0</v>
      </c>
    </row>
    <row r="55" spans="1:25" x14ac:dyDescent="0.2">
      <c r="A55" s="301" t="s">
        <v>422</v>
      </c>
      <c r="B55" s="301"/>
      <c r="C55" s="301"/>
      <c r="D55" s="301"/>
      <c r="E55" s="301"/>
      <c r="F55" s="301"/>
      <c r="G55" s="7">
        <v>47</v>
      </c>
      <c r="H55" s="96">
        <v>0</v>
      </c>
      <c r="I55" s="96">
        <v>0</v>
      </c>
      <c r="J55" s="96">
        <v>0</v>
      </c>
      <c r="K55" s="96">
        <v>0</v>
      </c>
      <c r="L55" s="96">
        <v>0</v>
      </c>
      <c r="M55" s="96">
        <v>0</v>
      </c>
      <c r="N55" s="96">
        <v>0</v>
      </c>
      <c r="O55" s="96">
        <v>0</v>
      </c>
      <c r="P55" s="96">
        <v>0</v>
      </c>
      <c r="Q55" s="96">
        <v>0</v>
      </c>
      <c r="R55" s="96">
        <v>0</v>
      </c>
      <c r="S55" s="96">
        <v>0</v>
      </c>
      <c r="T55" s="96">
        <v>0</v>
      </c>
      <c r="U55" s="96">
        <v>0</v>
      </c>
      <c r="V55" s="96">
        <v>0</v>
      </c>
      <c r="W55" s="41">
        <f t="shared" si="10"/>
        <v>0</v>
      </c>
      <c r="X55" s="96">
        <v>0</v>
      </c>
      <c r="Y55" s="41">
        <f t="shared" si="12"/>
        <v>0</v>
      </c>
    </row>
    <row r="56" spans="1:25" x14ac:dyDescent="0.2">
      <c r="A56" s="301" t="s">
        <v>414</v>
      </c>
      <c r="B56" s="301"/>
      <c r="C56" s="301"/>
      <c r="D56" s="301"/>
      <c r="E56" s="301"/>
      <c r="F56" s="301"/>
      <c r="G56" s="7">
        <v>48</v>
      </c>
      <c r="H56" s="96">
        <v>0</v>
      </c>
      <c r="I56" s="96">
        <v>0</v>
      </c>
      <c r="J56" s="96">
        <v>0</v>
      </c>
      <c r="K56" s="96">
        <v>0</v>
      </c>
      <c r="L56" s="96">
        <v>0</v>
      </c>
      <c r="M56" s="96">
        <v>0</v>
      </c>
      <c r="N56" s="96">
        <v>0</v>
      </c>
      <c r="O56" s="96">
        <v>0</v>
      </c>
      <c r="P56" s="96">
        <v>0</v>
      </c>
      <c r="Q56" s="96">
        <v>0</v>
      </c>
      <c r="R56" s="96">
        <v>0</v>
      </c>
      <c r="S56" s="96">
        <v>0</v>
      </c>
      <c r="T56" s="96">
        <v>0</v>
      </c>
      <c r="U56" s="96">
        <v>0</v>
      </c>
      <c r="V56" s="96">
        <v>0</v>
      </c>
      <c r="W56" s="41">
        <f t="shared" si="10"/>
        <v>0</v>
      </c>
      <c r="X56" s="96">
        <v>0</v>
      </c>
      <c r="Y56" s="41">
        <f t="shared" si="12"/>
        <v>0</v>
      </c>
    </row>
    <row r="57" spans="1:25" x14ac:dyDescent="0.2">
      <c r="A57" s="301" t="s">
        <v>423</v>
      </c>
      <c r="B57" s="301"/>
      <c r="C57" s="301"/>
      <c r="D57" s="301"/>
      <c r="E57" s="301"/>
      <c r="F57" s="301"/>
      <c r="G57" s="7">
        <v>49</v>
      </c>
      <c r="H57" s="96">
        <v>0</v>
      </c>
      <c r="I57" s="96">
        <v>0</v>
      </c>
      <c r="J57" s="96">
        <v>452043</v>
      </c>
      <c r="K57" s="96">
        <v>0</v>
      </c>
      <c r="L57" s="96">
        <v>0</v>
      </c>
      <c r="M57" s="96">
        <v>0</v>
      </c>
      <c r="N57" s="96">
        <v>0</v>
      </c>
      <c r="O57" s="96">
        <v>0</v>
      </c>
      <c r="P57" s="96">
        <v>0</v>
      </c>
      <c r="Q57" s="96">
        <v>0</v>
      </c>
      <c r="R57" s="96">
        <v>0</v>
      </c>
      <c r="S57" s="96">
        <v>0</v>
      </c>
      <c r="T57" s="96">
        <v>0</v>
      </c>
      <c r="U57" s="96">
        <v>8588819</v>
      </c>
      <c r="V57" s="96">
        <v>-9040862</v>
      </c>
      <c r="W57" s="41">
        <f t="shared" si="10"/>
        <v>0</v>
      </c>
      <c r="X57" s="96">
        <v>0</v>
      </c>
      <c r="Y57" s="41">
        <f t="shared" si="12"/>
        <v>0</v>
      </c>
    </row>
    <row r="58" spans="1:25" x14ac:dyDescent="0.2">
      <c r="A58" s="301" t="s">
        <v>417</v>
      </c>
      <c r="B58" s="301"/>
      <c r="C58" s="301"/>
      <c r="D58" s="301"/>
      <c r="E58" s="301"/>
      <c r="F58" s="301"/>
      <c r="G58" s="7">
        <v>50</v>
      </c>
      <c r="H58" s="96">
        <v>0</v>
      </c>
      <c r="I58" s="96">
        <v>0</v>
      </c>
      <c r="J58" s="96">
        <v>0</v>
      </c>
      <c r="K58" s="96">
        <v>0</v>
      </c>
      <c r="L58" s="96">
        <v>0</v>
      </c>
      <c r="M58" s="96">
        <v>0</v>
      </c>
      <c r="N58" s="96">
        <v>0</v>
      </c>
      <c r="O58" s="96">
        <v>0</v>
      </c>
      <c r="P58" s="96">
        <v>0</v>
      </c>
      <c r="Q58" s="96">
        <v>0</v>
      </c>
      <c r="R58" s="96">
        <v>0</v>
      </c>
      <c r="S58" s="96">
        <v>0</v>
      </c>
      <c r="T58" s="96">
        <v>0</v>
      </c>
      <c r="U58" s="96">
        <v>0</v>
      </c>
      <c r="V58" s="96">
        <v>0</v>
      </c>
      <c r="W58" s="41">
        <f t="shared" si="10"/>
        <v>0</v>
      </c>
      <c r="X58" s="96">
        <v>0</v>
      </c>
      <c r="Y58" s="41">
        <f t="shared" si="12"/>
        <v>0</v>
      </c>
    </row>
    <row r="59" spans="1:25" ht="24" customHeight="1" x14ac:dyDescent="0.2">
      <c r="A59" s="302" t="s">
        <v>424</v>
      </c>
      <c r="B59" s="302"/>
      <c r="C59" s="302"/>
      <c r="D59" s="302"/>
      <c r="E59" s="302"/>
      <c r="F59" s="302"/>
      <c r="G59" s="9">
        <v>51</v>
      </c>
      <c r="H59" s="43">
        <f>SUM(H39:H58)</f>
        <v>83001900</v>
      </c>
      <c r="I59" s="43">
        <f t="shared" ref="I59:Y59" si="13">SUM(I39:I58)</f>
        <v>3855821</v>
      </c>
      <c r="J59" s="43">
        <f t="shared" si="13"/>
        <v>1450236</v>
      </c>
      <c r="K59" s="43">
        <f t="shared" si="13"/>
        <v>0</v>
      </c>
      <c r="L59" s="43">
        <f t="shared" si="13"/>
        <v>0</v>
      </c>
      <c r="M59" s="43">
        <f t="shared" si="13"/>
        <v>0</v>
      </c>
      <c r="N59" s="43">
        <f t="shared" si="13"/>
        <v>371866</v>
      </c>
      <c r="O59" s="43">
        <f t="shared" si="13"/>
        <v>0</v>
      </c>
      <c r="P59" s="43">
        <f t="shared" si="13"/>
        <v>0</v>
      </c>
      <c r="Q59" s="43">
        <f t="shared" si="13"/>
        <v>0</v>
      </c>
      <c r="R59" s="43">
        <f t="shared" si="13"/>
        <v>0</v>
      </c>
      <c r="S59" s="43">
        <f t="shared" si="13"/>
        <v>0</v>
      </c>
      <c r="T59" s="43">
        <f t="shared" si="13"/>
        <v>0</v>
      </c>
      <c r="U59" s="43">
        <f t="shared" si="13"/>
        <v>16023786</v>
      </c>
      <c r="V59" s="43">
        <f t="shared" si="13"/>
        <v>-330715</v>
      </c>
      <c r="W59" s="43">
        <f t="shared" si="13"/>
        <v>104372894</v>
      </c>
      <c r="X59" s="43">
        <f t="shared" si="13"/>
        <v>0</v>
      </c>
      <c r="Y59" s="43">
        <f t="shared" si="13"/>
        <v>104372894</v>
      </c>
    </row>
    <row r="60" spans="1:25" x14ac:dyDescent="0.2">
      <c r="A60" s="303" t="s">
        <v>274</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299" t="s">
        <v>425</v>
      </c>
      <c r="B61" s="299"/>
      <c r="C61" s="299"/>
      <c r="D61" s="299"/>
      <c r="E61" s="299"/>
      <c r="F61" s="299"/>
      <c r="G61" s="8">
        <v>52</v>
      </c>
      <c r="H61" s="42">
        <f>SUM(H41:H49)</f>
        <v>0</v>
      </c>
      <c r="I61" s="42">
        <f t="shared" ref="I61:Y61" si="14">SUM(I41:I49)</f>
        <v>0</v>
      </c>
      <c r="J61" s="42">
        <f t="shared" si="14"/>
        <v>0</v>
      </c>
      <c r="K61" s="42">
        <f t="shared" si="14"/>
        <v>0</v>
      </c>
      <c r="L61" s="42">
        <f t="shared" si="14"/>
        <v>0</v>
      </c>
      <c r="M61" s="42">
        <f t="shared" si="14"/>
        <v>0</v>
      </c>
      <c r="N61" s="42">
        <f t="shared" si="14"/>
        <v>0</v>
      </c>
      <c r="O61" s="42">
        <f t="shared" si="14"/>
        <v>0</v>
      </c>
      <c r="P61" s="42">
        <f t="shared" si="14"/>
        <v>0</v>
      </c>
      <c r="Q61" s="42">
        <f t="shared" si="14"/>
        <v>0</v>
      </c>
      <c r="R61" s="42">
        <f t="shared" si="14"/>
        <v>0</v>
      </c>
      <c r="S61" s="42">
        <f t="shared" si="14"/>
        <v>0</v>
      </c>
      <c r="T61" s="42">
        <f t="shared" si="14"/>
        <v>0</v>
      </c>
      <c r="U61" s="42">
        <f t="shared" si="14"/>
        <v>0</v>
      </c>
      <c r="V61" s="42">
        <f t="shared" si="14"/>
        <v>0</v>
      </c>
      <c r="W61" s="42">
        <f t="shared" si="14"/>
        <v>0</v>
      </c>
      <c r="X61" s="42">
        <f t="shared" si="14"/>
        <v>0</v>
      </c>
      <c r="Y61" s="42">
        <f t="shared" si="14"/>
        <v>0</v>
      </c>
    </row>
    <row r="62" spans="1:25" ht="27.75" customHeight="1" x14ac:dyDescent="0.2">
      <c r="A62" s="299" t="s">
        <v>426</v>
      </c>
      <c r="B62" s="299"/>
      <c r="C62" s="299"/>
      <c r="D62" s="299"/>
      <c r="E62" s="299"/>
      <c r="F62" s="299"/>
      <c r="G62" s="8">
        <v>53</v>
      </c>
      <c r="H62" s="42">
        <f>H40+H61</f>
        <v>0</v>
      </c>
      <c r="I62" s="42">
        <f t="shared" ref="I62:Y62" si="15">I40+I61</f>
        <v>0</v>
      </c>
      <c r="J62" s="42">
        <f t="shared" si="15"/>
        <v>0</v>
      </c>
      <c r="K62" s="42">
        <f t="shared" si="15"/>
        <v>0</v>
      </c>
      <c r="L62" s="42">
        <f t="shared" si="15"/>
        <v>0</v>
      </c>
      <c r="M62" s="42">
        <f t="shared" si="15"/>
        <v>0</v>
      </c>
      <c r="N62" s="42">
        <f t="shared" si="15"/>
        <v>0</v>
      </c>
      <c r="O62" s="42">
        <f t="shared" si="15"/>
        <v>0</v>
      </c>
      <c r="P62" s="42">
        <f t="shared" si="15"/>
        <v>0</v>
      </c>
      <c r="Q62" s="42">
        <f t="shared" si="15"/>
        <v>0</v>
      </c>
      <c r="R62" s="42">
        <f t="shared" si="15"/>
        <v>0</v>
      </c>
      <c r="S62" s="42">
        <f t="shared" si="15"/>
        <v>0</v>
      </c>
      <c r="T62" s="42">
        <f t="shared" si="15"/>
        <v>0</v>
      </c>
      <c r="U62" s="42">
        <f t="shared" si="15"/>
        <v>0</v>
      </c>
      <c r="V62" s="42">
        <f t="shared" si="15"/>
        <v>-330715</v>
      </c>
      <c r="W62" s="42">
        <f t="shared" si="15"/>
        <v>-330715</v>
      </c>
      <c r="X62" s="42">
        <f t="shared" si="15"/>
        <v>0</v>
      </c>
      <c r="Y62" s="42">
        <f t="shared" si="15"/>
        <v>-330715</v>
      </c>
    </row>
    <row r="63" spans="1:25" ht="29.25" customHeight="1" x14ac:dyDescent="0.2">
      <c r="A63" s="300" t="s">
        <v>427</v>
      </c>
      <c r="B63" s="300"/>
      <c r="C63" s="300"/>
      <c r="D63" s="300"/>
      <c r="E63" s="300"/>
      <c r="F63" s="300"/>
      <c r="G63" s="9">
        <v>54</v>
      </c>
      <c r="H63" s="43">
        <f>SUM(H50:H58)</f>
        <v>0</v>
      </c>
      <c r="I63" s="43">
        <f t="shared" ref="I63:Y63" si="16">SUM(I50:I58)</f>
        <v>0</v>
      </c>
      <c r="J63" s="43">
        <f t="shared" si="16"/>
        <v>452043</v>
      </c>
      <c r="K63" s="43">
        <f t="shared" si="16"/>
        <v>0</v>
      </c>
      <c r="L63" s="43">
        <f t="shared" si="16"/>
        <v>0</v>
      </c>
      <c r="M63" s="43">
        <f t="shared" si="16"/>
        <v>0</v>
      </c>
      <c r="N63" s="43">
        <f t="shared" si="16"/>
        <v>0</v>
      </c>
      <c r="O63" s="43">
        <f t="shared" si="16"/>
        <v>0</v>
      </c>
      <c r="P63" s="43">
        <f t="shared" si="16"/>
        <v>0</v>
      </c>
      <c r="Q63" s="43">
        <f t="shared" si="16"/>
        <v>0</v>
      </c>
      <c r="R63" s="43">
        <f t="shared" si="16"/>
        <v>0</v>
      </c>
      <c r="S63" s="43">
        <f t="shared" si="16"/>
        <v>0</v>
      </c>
      <c r="T63" s="43">
        <f t="shared" si="16"/>
        <v>0</v>
      </c>
      <c r="U63" s="43">
        <f t="shared" si="16"/>
        <v>8588819</v>
      </c>
      <c r="V63" s="43">
        <f t="shared" si="16"/>
        <v>-9040862</v>
      </c>
      <c r="W63" s="43">
        <f t="shared" si="16"/>
        <v>0</v>
      </c>
      <c r="X63" s="43">
        <f t="shared" si="16"/>
        <v>0</v>
      </c>
      <c r="Y63" s="43">
        <f t="shared" si="16"/>
        <v>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2"/>
  <sheetViews>
    <sheetView topLeftCell="A25" zoomScale="64" zoomScaleNormal="64" workbookViewId="0">
      <selection activeCell="P39" sqref="P39"/>
    </sheetView>
  </sheetViews>
  <sheetFormatPr defaultRowHeight="12.75" x14ac:dyDescent="0.2"/>
  <cols>
    <col min="1" max="1" width="40.42578125" customWidth="1"/>
    <col min="3" max="3" width="4.42578125" customWidth="1"/>
    <col min="4" max="4" width="8.140625" customWidth="1"/>
    <col min="6" max="6" width="14.85546875" customWidth="1"/>
    <col min="8" max="8" width="4.7109375" customWidth="1"/>
    <col min="10" max="10" width="3.28515625" customWidth="1"/>
    <col min="11" max="11" width="68.85546875" customWidth="1"/>
  </cols>
  <sheetData>
    <row r="1" spans="1:19" ht="409.5" customHeight="1" x14ac:dyDescent="0.2">
      <c r="A1" s="338" t="s">
        <v>468</v>
      </c>
      <c r="B1" s="338"/>
      <c r="C1" s="338"/>
      <c r="D1" s="338"/>
      <c r="E1" s="338"/>
      <c r="F1" s="338"/>
      <c r="G1" s="338"/>
      <c r="H1" s="338"/>
      <c r="I1" s="338"/>
      <c r="J1" s="338"/>
      <c r="K1" s="338"/>
      <c r="L1" s="338"/>
      <c r="M1" s="338"/>
      <c r="N1" s="338"/>
      <c r="O1" s="338"/>
      <c r="P1" s="338"/>
      <c r="Q1" s="338"/>
      <c r="R1" s="338"/>
      <c r="S1" s="338"/>
    </row>
    <row r="2" spans="1:19" x14ac:dyDescent="0.2">
      <c r="A2" s="338"/>
      <c r="B2" s="338"/>
      <c r="C2" s="338"/>
      <c r="D2" s="338"/>
      <c r="E2" s="338"/>
      <c r="F2" s="338"/>
      <c r="G2" s="338"/>
      <c r="H2" s="338"/>
      <c r="I2" s="338"/>
      <c r="J2" s="338"/>
      <c r="K2" s="338"/>
      <c r="L2" s="338"/>
      <c r="M2" s="338"/>
      <c r="N2" s="338"/>
      <c r="O2" s="338"/>
      <c r="P2" s="338"/>
      <c r="Q2" s="338"/>
      <c r="R2" s="338"/>
      <c r="S2" s="338"/>
    </row>
    <row r="3" spans="1:19" x14ac:dyDescent="0.2">
      <c r="A3" s="338"/>
      <c r="B3" s="338"/>
      <c r="C3" s="338"/>
      <c r="D3" s="338"/>
      <c r="E3" s="338"/>
      <c r="F3" s="338"/>
      <c r="G3" s="338"/>
      <c r="H3" s="338"/>
      <c r="I3" s="338"/>
      <c r="J3" s="338"/>
      <c r="K3" s="338"/>
      <c r="L3" s="338"/>
      <c r="M3" s="338"/>
      <c r="N3" s="338"/>
      <c r="O3" s="338"/>
      <c r="P3" s="338"/>
      <c r="Q3" s="338"/>
      <c r="R3" s="338"/>
      <c r="S3" s="338"/>
    </row>
    <row r="4" spans="1:19" x14ac:dyDescent="0.2">
      <c r="A4" s="338"/>
      <c r="B4" s="338"/>
      <c r="C4" s="338"/>
      <c r="D4" s="338"/>
      <c r="E4" s="338"/>
      <c r="F4" s="338"/>
      <c r="G4" s="338"/>
      <c r="H4" s="338"/>
      <c r="I4" s="338"/>
      <c r="J4" s="338"/>
      <c r="K4" s="338"/>
      <c r="L4" s="338"/>
      <c r="M4" s="338"/>
      <c r="N4" s="338"/>
      <c r="O4" s="338"/>
      <c r="P4" s="338"/>
      <c r="Q4" s="338"/>
      <c r="R4" s="338"/>
      <c r="S4" s="338"/>
    </row>
    <row r="5" spans="1:19" x14ac:dyDescent="0.2">
      <c r="A5" s="338"/>
      <c r="B5" s="338"/>
      <c r="C5" s="338"/>
      <c r="D5" s="338"/>
      <c r="E5" s="338"/>
      <c r="F5" s="338"/>
      <c r="G5" s="338"/>
      <c r="H5" s="338"/>
      <c r="I5" s="338"/>
      <c r="J5" s="338"/>
      <c r="K5" s="338"/>
      <c r="L5" s="338"/>
      <c r="M5" s="338"/>
      <c r="N5" s="338"/>
      <c r="O5" s="338"/>
      <c r="P5" s="338"/>
      <c r="Q5" s="338"/>
      <c r="R5" s="338"/>
      <c r="S5" s="338"/>
    </row>
    <row r="6" spans="1:19" x14ac:dyDescent="0.2">
      <c r="A6" s="338"/>
      <c r="B6" s="338"/>
      <c r="C6" s="338"/>
      <c r="D6" s="338"/>
      <c r="E6" s="338"/>
      <c r="F6" s="338"/>
      <c r="G6" s="338"/>
      <c r="H6" s="338"/>
      <c r="I6" s="338"/>
      <c r="J6" s="338"/>
      <c r="K6" s="338"/>
      <c r="L6" s="338"/>
      <c r="M6" s="338"/>
      <c r="N6" s="338"/>
      <c r="O6" s="338"/>
      <c r="P6" s="338"/>
      <c r="Q6" s="338"/>
      <c r="R6" s="338"/>
      <c r="S6" s="338"/>
    </row>
    <row r="7" spans="1:19" x14ac:dyDescent="0.2">
      <c r="A7" s="338"/>
      <c r="B7" s="338"/>
      <c r="C7" s="338"/>
      <c r="D7" s="338"/>
      <c r="E7" s="338"/>
      <c r="F7" s="338"/>
      <c r="G7" s="338"/>
      <c r="H7" s="338"/>
      <c r="I7" s="338"/>
      <c r="J7" s="338"/>
      <c r="K7" s="338"/>
      <c r="L7" s="338"/>
      <c r="M7" s="338"/>
      <c r="N7" s="338"/>
      <c r="O7" s="338"/>
      <c r="P7" s="338"/>
      <c r="Q7" s="338"/>
      <c r="R7" s="338"/>
      <c r="S7" s="338"/>
    </row>
    <row r="8" spans="1:19" x14ac:dyDescent="0.2">
      <c r="A8" s="338"/>
      <c r="B8" s="338"/>
      <c r="C8" s="338"/>
      <c r="D8" s="338"/>
      <c r="E8" s="338"/>
      <c r="F8" s="338"/>
      <c r="G8" s="338"/>
      <c r="H8" s="338"/>
      <c r="I8" s="338"/>
      <c r="J8" s="338"/>
      <c r="K8" s="338"/>
      <c r="L8" s="338"/>
      <c r="M8" s="338"/>
      <c r="N8" s="338"/>
      <c r="O8" s="338"/>
      <c r="P8" s="338"/>
      <c r="Q8" s="338"/>
      <c r="R8" s="338"/>
      <c r="S8" s="338"/>
    </row>
    <row r="9" spans="1:19" x14ac:dyDescent="0.2">
      <c r="A9" s="338"/>
      <c r="B9" s="338"/>
      <c r="C9" s="338"/>
      <c r="D9" s="338"/>
      <c r="E9" s="338"/>
      <c r="F9" s="338"/>
      <c r="G9" s="338"/>
      <c r="H9" s="338"/>
      <c r="I9" s="338"/>
      <c r="J9" s="338"/>
      <c r="K9" s="338"/>
      <c r="L9" s="338"/>
      <c r="M9" s="338"/>
      <c r="N9" s="338"/>
      <c r="O9" s="338"/>
      <c r="P9" s="338"/>
      <c r="Q9" s="338"/>
      <c r="R9" s="338"/>
      <c r="S9" s="338"/>
    </row>
    <row r="10" spans="1:19" x14ac:dyDescent="0.2">
      <c r="A10" s="338"/>
      <c r="B10" s="338"/>
      <c r="C10" s="338"/>
      <c r="D10" s="338"/>
      <c r="E10" s="338"/>
      <c r="F10" s="338"/>
      <c r="G10" s="338"/>
      <c r="H10" s="338"/>
      <c r="I10" s="338"/>
      <c r="J10" s="338"/>
      <c r="K10" s="338"/>
      <c r="L10" s="338"/>
      <c r="M10" s="338"/>
      <c r="N10" s="338"/>
      <c r="O10" s="338"/>
      <c r="P10" s="338"/>
      <c r="Q10" s="338"/>
      <c r="R10" s="338"/>
      <c r="S10" s="338"/>
    </row>
    <row r="11" spans="1:19" x14ac:dyDescent="0.2">
      <c r="A11" s="338"/>
      <c r="B11" s="338"/>
      <c r="C11" s="338"/>
      <c r="D11" s="338"/>
      <c r="E11" s="338"/>
      <c r="F11" s="338"/>
      <c r="G11" s="338"/>
      <c r="H11" s="338"/>
      <c r="I11" s="338"/>
      <c r="J11" s="338"/>
      <c r="K11" s="338"/>
      <c r="L11" s="338"/>
      <c r="M11" s="338"/>
      <c r="N11" s="338"/>
      <c r="O11" s="338"/>
      <c r="P11" s="338"/>
      <c r="Q11" s="338"/>
      <c r="R11" s="338"/>
      <c r="S11" s="338"/>
    </row>
    <row r="12" spans="1:19" x14ac:dyDescent="0.2">
      <c r="A12" s="338"/>
      <c r="B12" s="338"/>
      <c r="C12" s="338"/>
      <c r="D12" s="338"/>
      <c r="E12" s="338"/>
      <c r="F12" s="338"/>
      <c r="G12" s="338"/>
      <c r="H12" s="338"/>
      <c r="I12" s="338"/>
      <c r="J12" s="338"/>
      <c r="K12" s="338"/>
      <c r="L12" s="338"/>
      <c r="M12" s="338"/>
      <c r="N12" s="338"/>
      <c r="O12" s="338"/>
      <c r="P12" s="338"/>
      <c r="Q12" s="338"/>
      <c r="R12" s="338"/>
      <c r="S12" s="338"/>
    </row>
    <row r="13" spans="1:19" x14ac:dyDescent="0.2">
      <c r="A13" s="338"/>
      <c r="B13" s="338"/>
      <c r="C13" s="338"/>
      <c r="D13" s="338"/>
      <c r="E13" s="338"/>
      <c r="F13" s="338"/>
      <c r="G13" s="338"/>
      <c r="H13" s="338"/>
      <c r="I13" s="338"/>
      <c r="J13" s="338"/>
      <c r="K13" s="338"/>
      <c r="L13" s="338"/>
      <c r="M13" s="338"/>
      <c r="N13" s="338"/>
      <c r="O13" s="338"/>
      <c r="P13" s="338"/>
      <c r="Q13" s="338"/>
      <c r="R13" s="338"/>
      <c r="S13" s="338"/>
    </row>
    <row r="14" spans="1:19" x14ac:dyDescent="0.2">
      <c r="A14" s="338"/>
      <c r="B14" s="338"/>
      <c r="C14" s="338"/>
      <c r="D14" s="338"/>
      <c r="E14" s="338"/>
      <c r="F14" s="338"/>
      <c r="G14" s="338"/>
      <c r="H14" s="338"/>
      <c r="I14" s="338"/>
      <c r="J14" s="338"/>
      <c r="K14" s="338"/>
      <c r="L14" s="338"/>
      <c r="M14" s="338"/>
      <c r="N14" s="338"/>
      <c r="O14" s="338"/>
      <c r="P14" s="338"/>
      <c r="Q14" s="338"/>
      <c r="R14" s="338"/>
      <c r="S14" s="338"/>
    </row>
    <row r="15" spans="1:19" x14ac:dyDescent="0.2">
      <c r="A15" s="338"/>
      <c r="B15" s="338"/>
      <c r="C15" s="338"/>
      <c r="D15" s="338"/>
      <c r="E15" s="338"/>
      <c r="F15" s="338"/>
      <c r="G15" s="338"/>
      <c r="H15" s="338"/>
      <c r="I15" s="338"/>
      <c r="J15" s="338"/>
      <c r="K15" s="338"/>
      <c r="L15" s="338"/>
      <c r="M15" s="338"/>
      <c r="N15" s="338"/>
      <c r="O15" s="338"/>
      <c r="P15" s="338"/>
      <c r="Q15" s="338"/>
      <c r="R15" s="338"/>
      <c r="S15" s="338"/>
    </row>
    <row r="16" spans="1:19" x14ac:dyDescent="0.2">
      <c r="A16" s="338"/>
      <c r="B16" s="338"/>
      <c r="C16" s="338"/>
      <c r="D16" s="338"/>
      <c r="E16" s="338"/>
      <c r="F16" s="338"/>
      <c r="G16" s="338"/>
      <c r="H16" s="338"/>
      <c r="I16" s="338"/>
      <c r="J16" s="338"/>
      <c r="K16" s="338"/>
      <c r="L16" s="338"/>
      <c r="M16" s="338"/>
      <c r="N16" s="338"/>
      <c r="O16" s="338"/>
      <c r="P16" s="338"/>
      <c r="Q16" s="338"/>
      <c r="R16" s="338"/>
      <c r="S16" s="338"/>
    </row>
    <row r="17" spans="1:19" x14ac:dyDescent="0.2">
      <c r="A17" s="338"/>
      <c r="B17" s="338"/>
      <c r="C17" s="338"/>
      <c r="D17" s="338"/>
      <c r="E17" s="338"/>
      <c r="F17" s="338"/>
      <c r="G17" s="338"/>
      <c r="H17" s="338"/>
      <c r="I17" s="338"/>
      <c r="J17" s="338"/>
      <c r="K17" s="338"/>
      <c r="L17" s="338"/>
      <c r="M17" s="338"/>
      <c r="N17" s="338"/>
      <c r="O17" s="338"/>
      <c r="P17" s="338"/>
      <c r="Q17" s="338"/>
      <c r="R17" s="338"/>
      <c r="S17" s="338"/>
    </row>
    <row r="18" spans="1:19" x14ac:dyDescent="0.2">
      <c r="A18" s="338"/>
      <c r="B18" s="338"/>
      <c r="C18" s="338"/>
      <c r="D18" s="338"/>
      <c r="E18" s="338"/>
      <c r="F18" s="338"/>
      <c r="G18" s="338"/>
      <c r="H18" s="338"/>
      <c r="I18" s="338"/>
      <c r="J18" s="338"/>
      <c r="K18" s="338"/>
      <c r="L18" s="338"/>
      <c r="M18" s="338"/>
      <c r="N18" s="338"/>
      <c r="O18" s="338"/>
      <c r="P18" s="338"/>
      <c r="Q18" s="338"/>
      <c r="R18" s="338"/>
      <c r="S18" s="338"/>
    </row>
    <row r="19" spans="1:19" x14ac:dyDescent="0.2">
      <c r="A19" s="338"/>
      <c r="B19" s="338"/>
      <c r="C19" s="338"/>
      <c r="D19" s="338"/>
      <c r="E19" s="338"/>
      <c r="F19" s="338"/>
      <c r="G19" s="338"/>
      <c r="H19" s="338"/>
      <c r="I19" s="338"/>
      <c r="J19" s="338"/>
      <c r="K19" s="338"/>
      <c r="L19" s="338"/>
      <c r="M19" s="338"/>
      <c r="N19" s="338"/>
      <c r="O19" s="338"/>
      <c r="P19" s="338"/>
      <c r="Q19" s="338"/>
      <c r="R19" s="338"/>
      <c r="S19" s="338"/>
    </row>
    <row r="20" spans="1:19" x14ac:dyDescent="0.2">
      <c r="A20" s="338"/>
      <c r="B20" s="338"/>
      <c r="C20" s="338"/>
      <c r="D20" s="338"/>
      <c r="E20" s="338"/>
      <c r="F20" s="338"/>
      <c r="G20" s="338"/>
      <c r="H20" s="338"/>
      <c r="I20" s="338"/>
      <c r="J20" s="338"/>
      <c r="K20" s="338"/>
      <c r="L20" s="338"/>
      <c r="M20" s="338"/>
      <c r="N20" s="338"/>
      <c r="O20" s="338"/>
      <c r="P20" s="338"/>
      <c r="Q20" s="338"/>
      <c r="R20" s="338"/>
      <c r="S20" s="338"/>
    </row>
    <row r="21" spans="1:19" x14ac:dyDescent="0.2">
      <c r="A21" s="338"/>
      <c r="B21" s="338"/>
      <c r="C21" s="338"/>
      <c r="D21" s="338"/>
      <c r="E21" s="338"/>
      <c r="F21" s="338"/>
      <c r="G21" s="338"/>
      <c r="H21" s="338"/>
      <c r="I21" s="338"/>
      <c r="J21" s="338"/>
      <c r="K21" s="338"/>
      <c r="L21" s="338"/>
      <c r="M21" s="338"/>
      <c r="N21" s="338"/>
      <c r="O21" s="338"/>
      <c r="P21" s="338"/>
      <c r="Q21" s="338"/>
      <c r="R21" s="338"/>
      <c r="S21" s="338"/>
    </row>
    <row r="22" spans="1:19" x14ac:dyDescent="0.2">
      <c r="A22" s="338"/>
      <c r="B22" s="338"/>
      <c r="C22" s="338"/>
      <c r="D22" s="338"/>
      <c r="E22" s="338"/>
      <c r="F22" s="338"/>
      <c r="G22" s="338"/>
      <c r="H22" s="338"/>
      <c r="I22" s="338"/>
      <c r="J22" s="338"/>
      <c r="K22" s="338"/>
      <c r="L22" s="338"/>
      <c r="M22" s="338"/>
      <c r="N22" s="338"/>
      <c r="O22" s="338"/>
      <c r="P22" s="338"/>
      <c r="Q22" s="338"/>
      <c r="R22" s="338"/>
      <c r="S22" s="338"/>
    </row>
    <row r="23" spans="1:19" x14ac:dyDescent="0.2">
      <c r="A23" s="338"/>
      <c r="B23" s="338"/>
      <c r="C23" s="338"/>
      <c r="D23" s="338"/>
      <c r="E23" s="338"/>
      <c r="F23" s="338"/>
      <c r="G23" s="338"/>
      <c r="H23" s="338"/>
      <c r="I23" s="338"/>
      <c r="J23" s="338"/>
      <c r="K23" s="338"/>
      <c r="L23" s="338"/>
      <c r="M23" s="338"/>
      <c r="N23" s="338"/>
      <c r="O23" s="338"/>
      <c r="P23" s="338"/>
      <c r="Q23" s="338"/>
      <c r="R23" s="338"/>
      <c r="S23" s="338"/>
    </row>
    <row r="24" spans="1:19" x14ac:dyDescent="0.2">
      <c r="A24" s="338"/>
      <c r="B24" s="338"/>
      <c r="C24" s="338"/>
      <c r="D24" s="338"/>
      <c r="E24" s="338"/>
      <c r="F24" s="338"/>
      <c r="G24" s="338"/>
      <c r="H24" s="338"/>
      <c r="I24" s="338"/>
      <c r="J24" s="338"/>
      <c r="K24" s="338"/>
      <c r="L24" s="338"/>
      <c r="M24" s="338"/>
      <c r="N24" s="338"/>
      <c r="O24" s="338"/>
      <c r="P24" s="338"/>
      <c r="Q24" s="338"/>
      <c r="R24" s="338"/>
      <c r="S24" s="338"/>
    </row>
    <row r="25" spans="1:19" ht="102.75" customHeight="1" x14ac:dyDescent="0.2">
      <c r="A25" s="338"/>
      <c r="B25" s="338"/>
      <c r="C25" s="338"/>
      <c r="D25" s="338"/>
      <c r="E25" s="338"/>
      <c r="F25" s="338"/>
      <c r="G25" s="338"/>
      <c r="H25" s="338"/>
      <c r="I25" s="338"/>
      <c r="J25" s="338"/>
      <c r="K25" s="338"/>
      <c r="L25" s="338"/>
      <c r="M25" s="338"/>
      <c r="N25" s="338"/>
      <c r="O25" s="338"/>
      <c r="P25" s="338"/>
      <c r="Q25" s="338"/>
      <c r="R25" s="338"/>
      <c r="S25" s="338"/>
    </row>
    <row r="26" spans="1:19" ht="104.25" customHeight="1" x14ac:dyDescent="0.2">
      <c r="A26" s="338"/>
      <c r="B26" s="338"/>
      <c r="C26" s="338"/>
      <c r="D26" s="338"/>
      <c r="E26" s="338"/>
      <c r="F26" s="338"/>
      <c r="G26" s="338"/>
      <c r="H26" s="338"/>
      <c r="I26" s="338"/>
      <c r="J26" s="338"/>
      <c r="K26" s="338"/>
      <c r="L26" s="338"/>
      <c r="M26" s="338"/>
      <c r="N26" s="338"/>
      <c r="O26" s="338"/>
      <c r="P26" s="338"/>
      <c r="Q26" s="338"/>
      <c r="R26" s="338"/>
      <c r="S26" s="338"/>
    </row>
    <row r="27" spans="1:19" ht="75" customHeight="1" x14ac:dyDescent="0.2">
      <c r="A27" s="338"/>
      <c r="B27" s="338"/>
      <c r="C27" s="338"/>
      <c r="D27" s="338"/>
      <c r="E27" s="338"/>
      <c r="F27" s="338"/>
      <c r="G27" s="338"/>
      <c r="H27" s="338"/>
      <c r="I27" s="338"/>
      <c r="J27" s="338"/>
      <c r="K27" s="338"/>
      <c r="L27" s="338"/>
      <c r="M27" s="338"/>
      <c r="N27" s="338"/>
      <c r="O27" s="338"/>
      <c r="P27" s="338"/>
      <c r="Q27" s="338"/>
      <c r="R27" s="338"/>
      <c r="S27" s="338"/>
    </row>
    <row r="28" spans="1:19" ht="16.5" customHeight="1" x14ac:dyDescent="0.2">
      <c r="A28" s="338"/>
      <c r="B28" s="338"/>
      <c r="C28" s="338"/>
      <c r="D28" s="338"/>
      <c r="E28" s="338"/>
      <c r="F28" s="338"/>
      <c r="G28" s="338"/>
      <c r="H28" s="338"/>
      <c r="I28" s="338"/>
      <c r="J28" s="338"/>
      <c r="K28" s="338"/>
      <c r="L28" s="338"/>
      <c r="M28" s="338"/>
      <c r="N28" s="338"/>
      <c r="O28" s="338"/>
      <c r="P28" s="338"/>
      <c r="Q28" s="338"/>
      <c r="R28" s="338"/>
      <c r="S28" s="338"/>
    </row>
    <row r="29" spans="1:19" x14ac:dyDescent="0.2">
      <c r="A29" s="338"/>
      <c r="B29" s="338"/>
      <c r="C29" s="338"/>
      <c r="D29" s="338"/>
      <c r="E29" s="338"/>
      <c r="F29" s="338"/>
      <c r="G29" s="338"/>
      <c r="H29" s="338"/>
      <c r="I29" s="338"/>
      <c r="J29" s="338"/>
      <c r="K29" s="338"/>
      <c r="L29" s="338"/>
      <c r="M29" s="338"/>
      <c r="N29" s="338"/>
      <c r="O29" s="338"/>
      <c r="P29" s="338"/>
      <c r="Q29" s="338"/>
      <c r="R29" s="338"/>
      <c r="S29" s="338"/>
    </row>
    <row r="30" spans="1:19" ht="12.75" customHeight="1" x14ac:dyDescent="0.2">
      <c r="A30" s="337" t="s">
        <v>467</v>
      </c>
      <c r="B30" s="337"/>
      <c r="C30" s="337"/>
      <c r="D30" s="337"/>
      <c r="E30" s="337"/>
      <c r="F30" s="337"/>
      <c r="G30" s="337"/>
      <c r="H30" s="337"/>
      <c r="I30" s="337"/>
      <c r="J30" s="337"/>
      <c r="K30" s="337"/>
      <c r="L30" s="337"/>
      <c r="M30" s="337"/>
      <c r="N30" s="337"/>
      <c r="O30" s="337"/>
      <c r="P30" s="337"/>
      <c r="Q30" s="337"/>
      <c r="R30" s="337"/>
      <c r="S30" s="337"/>
    </row>
    <row r="31" spans="1:19" x14ac:dyDescent="0.2">
      <c r="A31" s="337"/>
      <c r="B31" s="337"/>
      <c r="C31" s="337"/>
      <c r="D31" s="337"/>
      <c r="E31" s="337"/>
      <c r="F31" s="337"/>
      <c r="G31" s="337"/>
      <c r="H31" s="337"/>
      <c r="I31" s="337"/>
      <c r="J31" s="337"/>
      <c r="K31" s="337"/>
      <c r="L31" s="337"/>
      <c r="M31" s="337"/>
      <c r="N31" s="337"/>
      <c r="O31" s="337"/>
      <c r="P31" s="337"/>
      <c r="Q31" s="337"/>
      <c r="R31" s="337"/>
      <c r="S31" s="337"/>
    </row>
    <row r="32" spans="1:19" x14ac:dyDescent="0.2">
      <c r="A32" s="99"/>
      <c r="B32" s="99"/>
      <c r="C32" s="99"/>
      <c r="D32" s="99"/>
      <c r="E32" s="99"/>
      <c r="F32" s="99"/>
      <c r="G32" s="99"/>
      <c r="H32" s="99"/>
      <c r="I32" s="99"/>
      <c r="J32" s="99"/>
      <c r="K32" s="99"/>
      <c r="L32" s="99"/>
      <c r="M32" s="99"/>
      <c r="N32" s="99"/>
      <c r="O32" s="99"/>
      <c r="P32" s="99"/>
      <c r="Q32" s="99"/>
      <c r="R32" s="99"/>
      <c r="S32" s="99"/>
    </row>
    <row r="34" spans="1:11" x14ac:dyDescent="0.2">
      <c r="A34" s="100" t="s">
        <v>469</v>
      </c>
      <c r="B34" s="101"/>
      <c r="C34" s="101"/>
      <c r="D34" s="101"/>
      <c r="E34" s="101"/>
      <c r="F34" s="101"/>
      <c r="G34" s="101"/>
      <c r="H34" s="101"/>
      <c r="I34" s="101"/>
      <c r="J34" s="101"/>
      <c r="K34" s="101"/>
    </row>
    <row r="35" spans="1:11" x14ac:dyDescent="0.2">
      <c r="A35" s="101"/>
      <c r="B35" s="101"/>
      <c r="C35" s="101"/>
      <c r="D35" s="101"/>
      <c r="E35" s="101"/>
      <c r="F35" s="101"/>
      <c r="G35" s="101"/>
      <c r="H35" s="101"/>
      <c r="I35" s="101"/>
      <c r="J35" s="101"/>
      <c r="K35" s="101"/>
    </row>
    <row r="36" spans="1:11" x14ac:dyDescent="0.2">
      <c r="A36" s="102" t="s">
        <v>470</v>
      </c>
      <c r="B36" s="103"/>
      <c r="C36" s="103"/>
      <c r="D36" s="103"/>
      <c r="E36" s="103"/>
      <c r="F36" s="103"/>
      <c r="G36" s="103"/>
      <c r="H36" s="103"/>
      <c r="I36" s="103"/>
      <c r="J36" s="103"/>
      <c r="K36" s="103"/>
    </row>
    <row r="37" spans="1:11" ht="13.5" thickBot="1" x14ac:dyDescent="0.25">
      <c r="A37" s="104" t="s">
        <v>471</v>
      </c>
      <c r="B37" s="105" t="s">
        <v>472</v>
      </c>
      <c r="C37" s="105"/>
      <c r="D37" s="104" t="s">
        <v>473</v>
      </c>
      <c r="E37" s="105"/>
      <c r="F37" s="105"/>
      <c r="G37" s="105" t="s">
        <v>474</v>
      </c>
      <c r="H37" s="105"/>
      <c r="I37" s="105" t="s">
        <v>475</v>
      </c>
      <c r="J37" s="105"/>
      <c r="K37" s="104" t="s">
        <v>476</v>
      </c>
    </row>
    <row r="38" spans="1:11" x14ac:dyDescent="0.2">
      <c r="A38" s="106" t="s">
        <v>477</v>
      </c>
      <c r="B38" s="107">
        <v>-5345</v>
      </c>
      <c r="C38" s="108"/>
      <c r="D38" s="339" t="s">
        <v>478</v>
      </c>
      <c r="E38" s="339"/>
      <c r="F38" s="339"/>
      <c r="G38" s="109">
        <v>-5304</v>
      </c>
      <c r="H38" s="110"/>
      <c r="I38" s="111">
        <f>+G38-B38-B39</f>
        <v>78</v>
      </c>
      <c r="J38" s="108"/>
      <c r="K38" s="327" t="s">
        <v>479</v>
      </c>
    </row>
    <row r="39" spans="1:11" ht="48" customHeight="1" x14ac:dyDescent="0.2">
      <c r="A39" s="113" t="s">
        <v>480</v>
      </c>
      <c r="B39" s="114">
        <v>-37</v>
      </c>
      <c r="C39" s="115"/>
      <c r="D39" s="116" t="s">
        <v>481</v>
      </c>
      <c r="E39" s="116"/>
      <c r="F39" s="116"/>
      <c r="G39" s="117" t="s">
        <v>481</v>
      </c>
      <c r="H39" s="118"/>
      <c r="I39" s="119"/>
      <c r="J39" s="115"/>
      <c r="K39" s="327"/>
    </row>
    <row r="40" spans="1:11" ht="33" customHeight="1" x14ac:dyDescent="0.2">
      <c r="A40" s="120" t="s">
        <v>482</v>
      </c>
      <c r="B40" s="121">
        <v>-9854</v>
      </c>
      <c r="C40" s="122"/>
      <c r="D40" s="340" t="s">
        <v>483</v>
      </c>
      <c r="E40" s="340"/>
      <c r="F40" s="340"/>
      <c r="G40" s="123">
        <v>-9527</v>
      </c>
      <c r="H40" s="124"/>
      <c r="I40" s="125">
        <f>+G40-B40</f>
        <v>327</v>
      </c>
      <c r="J40" s="122"/>
      <c r="K40" s="126" t="s">
        <v>484</v>
      </c>
    </row>
    <row r="41" spans="1:11" ht="30.75" customHeight="1" x14ac:dyDescent="0.2">
      <c r="A41" s="126" t="s">
        <v>485</v>
      </c>
      <c r="B41" s="127">
        <v>-15660</v>
      </c>
      <c r="C41" s="128"/>
      <c r="D41" s="331" t="s">
        <v>486</v>
      </c>
      <c r="E41" s="331"/>
      <c r="F41" s="331"/>
      <c r="G41" s="129">
        <v>-18338</v>
      </c>
      <c r="H41" s="130"/>
      <c r="I41" s="131">
        <f>+G41-B41</f>
        <v>-2678</v>
      </c>
      <c r="J41" s="128"/>
      <c r="K41" s="126" t="s">
        <v>487</v>
      </c>
    </row>
    <row r="42" spans="1:11" x14ac:dyDescent="0.2">
      <c r="A42" s="132" t="s">
        <v>488</v>
      </c>
      <c r="B42" s="133">
        <v>-7595</v>
      </c>
      <c r="C42" s="133"/>
      <c r="D42" s="327" t="s">
        <v>488</v>
      </c>
      <c r="E42" s="327"/>
      <c r="F42" s="327"/>
      <c r="G42" s="134">
        <v>-13108</v>
      </c>
      <c r="H42" s="135"/>
      <c r="I42" s="136">
        <f>+G42-B42-B43-B44</f>
        <v>2273</v>
      </c>
      <c r="J42" s="137"/>
      <c r="K42" s="327" t="s">
        <v>489</v>
      </c>
    </row>
    <row r="43" spans="1:11" x14ac:dyDescent="0.2">
      <c r="A43" s="112" t="s">
        <v>490</v>
      </c>
      <c r="B43" s="133">
        <v>-7597</v>
      </c>
      <c r="C43" s="133"/>
      <c r="D43" s="138" t="s">
        <v>481</v>
      </c>
      <c r="E43" s="138"/>
      <c r="F43" s="138"/>
      <c r="G43" s="134" t="s">
        <v>481</v>
      </c>
      <c r="H43" s="135"/>
      <c r="I43" s="139"/>
      <c r="J43" s="137"/>
      <c r="K43" s="327"/>
    </row>
    <row r="44" spans="1:11" ht="13.5" thickBot="1" x14ac:dyDescent="0.25">
      <c r="A44" s="140" t="s">
        <v>491</v>
      </c>
      <c r="B44" s="141">
        <v>-189</v>
      </c>
      <c r="C44" s="142"/>
      <c r="D44" s="142" t="s">
        <v>481</v>
      </c>
      <c r="E44" s="142"/>
      <c r="F44" s="142"/>
      <c r="G44" s="143" t="s">
        <v>481</v>
      </c>
      <c r="H44" s="144"/>
      <c r="I44" s="145"/>
      <c r="J44" s="142"/>
      <c r="K44" s="332"/>
    </row>
    <row r="45" spans="1:11" x14ac:dyDescent="0.2">
      <c r="A45" s="146" t="s">
        <v>492</v>
      </c>
      <c r="B45" s="147"/>
      <c r="C45" s="147"/>
      <c r="D45" s="147"/>
      <c r="E45" s="147"/>
      <c r="F45" s="147"/>
      <c r="G45" s="148"/>
      <c r="H45" s="148"/>
      <c r="I45" s="149">
        <f>+SUM(I38:I42)</f>
        <v>0</v>
      </c>
      <c r="J45" s="103"/>
      <c r="K45" s="103"/>
    </row>
    <row r="46" spans="1:11" x14ac:dyDescent="0.2">
      <c r="A46" s="101"/>
      <c r="B46" s="101"/>
      <c r="C46" s="101"/>
      <c r="D46" s="101"/>
      <c r="E46" s="101"/>
      <c r="F46" s="101"/>
      <c r="G46" s="150"/>
      <c r="H46" s="101"/>
      <c r="I46" s="101"/>
      <c r="J46" s="101"/>
      <c r="K46" s="101"/>
    </row>
    <row r="47" spans="1:11" x14ac:dyDescent="0.2">
      <c r="A47" s="102" t="s">
        <v>470</v>
      </c>
      <c r="B47" s="101"/>
      <c r="C47" s="101"/>
      <c r="D47" s="101"/>
      <c r="E47" s="101"/>
      <c r="F47" s="101"/>
      <c r="G47" s="150"/>
      <c r="H47" s="101"/>
      <c r="I47" s="101"/>
      <c r="J47" s="101"/>
      <c r="K47" s="101"/>
    </row>
    <row r="48" spans="1:11" ht="13.5" thickBot="1" x14ac:dyDescent="0.25">
      <c r="A48" s="104" t="s">
        <v>471</v>
      </c>
      <c r="B48" s="105" t="s">
        <v>472</v>
      </c>
      <c r="C48" s="105"/>
      <c r="D48" s="104" t="s">
        <v>473</v>
      </c>
      <c r="E48" s="105"/>
      <c r="F48" s="105"/>
      <c r="G48" s="105" t="s">
        <v>474</v>
      </c>
      <c r="H48" s="105"/>
      <c r="I48" s="105" t="s">
        <v>475</v>
      </c>
      <c r="J48" s="105"/>
      <c r="K48" s="104" t="s">
        <v>476</v>
      </c>
    </row>
    <row r="49" spans="1:11" x14ac:dyDescent="0.2">
      <c r="A49" s="151" t="s">
        <v>493</v>
      </c>
      <c r="B49" s="152">
        <v>69</v>
      </c>
      <c r="C49" s="137"/>
      <c r="D49" s="333" t="s">
        <v>494</v>
      </c>
      <c r="E49" s="333"/>
      <c r="F49" s="333"/>
      <c r="G49" s="136">
        <v>674</v>
      </c>
      <c r="H49" s="152"/>
      <c r="I49" s="152">
        <f>+B49+B50+B51+B52+B53-G49</f>
        <v>0</v>
      </c>
      <c r="J49" s="137"/>
      <c r="K49" s="112"/>
    </row>
    <row r="50" spans="1:11" x14ac:dyDescent="0.2">
      <c r="A50" s="153" t="s">
        <v>495</v>
      </c>
      <c r="B50" s="152">
        <v>158</v>
      </c>
      <c r="C50" s="137"/>
      <c r="D50" s="138" t="s">
        <v>481</v>
      </c>
      <c r="E50" s="138"/>
      <c r="F50" s="138"/>
      <c r="G50" s="136" t="s">
        <v>481</v>
      </c>
      <c r="H50" s="152"/>
      <c r="I50" s="152"/>
      <c r="J50" s="137"/>
      <c r="K50" s="112"/>
    </row>
    <row r="51" spans="1:11" x14ac:dyDescent="0.2">
      <c r="A51" s="153" t="s">
        <v>496</v>
      </c>
      <c r="B51" s="152">
        <v>1</v>
      </c>
      <c r="C51" s="137"/>
      <c r="D51" s="138"/>
      <c r="E51" s="138"/>
      <c r="F51" s="138"/>
      <c r="G51" s="136"/>
      <c r="H51" s="152"/>
      <c r="I51" s="152"/>
      <c r="J51" s="137"/>
      <c r="K51" s="112"/>
    </row>
    <row r="52" spans="1:11" x14ac:dyDescent="0.2">
      <c r="A52" s="153" t="s">
        <v>497</v>
      </c>
      <c r="B52" s="152">
        <v>223</v>
      </c>
      <c r="C52" s="137"/>
      <c r="D52" s="138" t="s">
        <v>481</v>
      </c>
      <c r="E52" s="138"/>
      <c r="F52" s="138"/>
      <c r="G52" s="136" t="s">
        <v>481</v>
      </c>
      <c r="H52" s="152"/>
      <c r="I52" s="152"/>
      <c r="J52" s="137"/>
      <c r="K52" s="112"/>
    </row>
    <row r="53" spans="1:11" x14ac:dyDescent="0.2">
      <c r="A53" s="154" t="s">
        <v>498</v>
      </c>
      <c r="B53" s="152">
        <v>223</v>
      </c>
      <c r="C53" s="137"/>
      <c r="D53" s="137" t="s">
        <v>481</v>
      </c>
      <c r="E53" s="137"/>
      <c r="F53" s="137"/>
      <c r="G53" s="136" t="s">
        <v>481</v>
      </c>
      <c r="H53" s="152"/>
      <c r="I53" s="152"/>
      <c r="J53" s="137"/>
      <c r="K53" s="155"/>
    </row>
    <row r="54" spans="1:11" x14ac:dyDescent="0.2">
      <c r="A54" s="156" t="s">
        <v>499</v>
      </c>
      <c r="B54" s="157">
        <v>16024</v>
      </c>
      <c r="C54" s="158"/>
      <c r="D54" s="159" t="s">
        <v>499</v>
      </c>
      <c r="E54" s="159"/>
      <c r="F54" s="159"/>
      <c r="G54" s="160">
        <v>15693</v>
      </c>
      <c r="H54" s="157"/>
      <c r="I54" s="157">
        <f>+B54+B55-G54</f>
        <v>0</v>
      </c>
      <c r="J54" s="158"/>
      <c r="K54" s="334"/>
    </row>
    <row r="55" spans="1:11" x14ac:dyDescent="0.2">
      <c r="A55" s="154" t="s">
        <v>500</v>
      </c>
      <c r="B55" s="161">
        <v>-331</v>
      </c>
      <c r="C55" s="162"/>
      <c r="D55" s="336"/>
      <c r="E55" s="336"/>
      <c r="F55" s="336"/>
      <c r="G55" s="163"/>
      <c r="H55" s="164"/>
      <c r="I55" s="164"/>
      <c r="J55" s="162"/>
      <c r="K55" s="335"/>
    </row>
    <row r="56" spans="1:11" x14ac:dyDescent="0.2">
      <c r="A56" s="156" t="s">
        <v>501</v>
      </c>
      <c r="B56" s="152">
        <v>1170</v>
      </c>
      <c r="C56" s="133"/>
      <c r="D56" s="326" t="s">
        <v>502</v>
      </c>
      <c r="E56" s="327"/>
      <c r="F56" s="327"/>
      <c r="G56" s="165">
        <v>3557</v>
      </c>
      <c r="H56" s="152"/>
      <c r="I56" s="328">
        <f>+B56+B57+B58+B59+B60-G56-G57</f>
        <v>0</v>
      </c>
      <c r="J56" s="137"/>
      <c r="K56" s="329"/>
    </row>
    <row r="57" spans="1:11" x14ac:dyDescent="0.2">
      <c r="A57" s="153" t="s">
        <v>503</v>
      </c>
      <c r="B57" s="152">
        <v>752</v>
      </c>
      <c r="C57" s="133"/>
      <c r="D57" s="327" t="s">
        <v>504</v>
      </c>
      <c r="E57" s="327"/>
      <c r="F57" s="327"/>
      <c r="G57" s="136">
        <v>437</v>
      </c>
      <c r="H57" s="152"/>
      <c r="I57" s="328"/>
      <c r="J57" s="137"/>
      <c r="K57" s="329"/>
    </row>
    <row r="58" spans="1:11" x14ac:dyDescent="0.2">
      <c r="A58" s="153" t="s">
        <v>505</v>
      </c>
      <c r="B58" s="152">
        <v>948</v>
      </c>
      <c r="C58" s="133"/>
      <c r="D58" s="112" t="s">
        <v>481</v>
      </c>
      <c r="E58" s="112"/>
      <c r="F58" s="112"/>
      <c r="G58" s="136" t="s">
        <v>481</v>
      </c>
      <c r="H58" s="152"/>
      <c r="I58" s="152"/>
      <c r="J58" s="137"/>
      <c r="K58" s="329"/>
    </row>
    <row r="59" spans="1:11" x14ac:dyDescent="0.2">
      <c r="A59" s="153" t="s">
        <v>506</v>
      </c>
      <c r="B59" s="152">
        <v>570</v>
      </c>
      <c r="C59" s="133"/>
      <c r="D59" s="112" t="s">
        <v>481</v>
      </c>
      <c r="E59" s="112"/>
      <c r="F59" s="112"/>
      <c r="G59" s="136" t="s">
        <v>481</v>
      </c>
      <c r="H59" s="152"/>
      <c r="I59" s="152"/>
      <c r="J59" s="137"/>
      <c r="K59" s="329"/>
    </row>
    <row r="60" spans="1:11" ht="23.25" thickBot="1" x14ac:dyDescent="0.25">
      <c r="A60" s="166" t="s">
        <v>507</v>
      </c>
      <c r="B60" s="167">
        <v>554</v>
      </c>
      <c r="C60" s="141"/>
      <c r="D60" s="140" t="s">
        <v>481</v>
      </c>
      <c r="E60" s="140"/>
      <c r="F60" s="140"/>
      <c r="G60" s="145" t="s">
        <v>481</v>
      </c>
      <c r="H60" s="167"/>
      <c r="I60" s="167"/>
      <c r="J60" s="142"/>
      <c r="K60" s="330"/>
    </row>
    <row r="61" spans="1:11" x14ac:dyDescent="0.2">
      <c r="A61" s="146" t="s">
        <v>508</v>
      </c>
      <c r="B61" s="168"/>
      <c r="C61" s="147"/>
      <c r="D61" s="147"/>
      <c r="E61" s="147"/>
      <c r="F61" s="147"/>
      <c r="G61" s="168"/>
      <c r="H61" s="168"/>
      <c r="I61" s="168">
        <f>SUM(I45:I60)</f>
        <v>0</v>
      </c>
      <c r="J61" s="103"/>
      <c r="K61" s="103"/>
    </row>
    <row r="62" spans="1:11" x14ac:dyDescent="0.2">
      <c r="A62" s="169"/>
      <c r="B62" s="169"/>
      <c r="C62" s="169"/>
      <c r="D62" s="169"/>
      <c r="E62" s="169"/>
      <c r="F62" s="169"/>
      <c r="G62" s="169"/>
      <c r="H62" s="169"/>
      <c r="I62" s="169"/>
      <c r="J62" s="169"/>
      <c r="K62" s="169"/>
    </row>
  </sheetData>
  <mergeCells count="15">
    <mergeCell ref="A30:S31"/>
    <mergeCell ref="A1:S29"/>
    <mergeCell ref="D38:F38"/>
    <mergeCell ref="K38:K39"/>
    <mergeCell ref="D40:F40"/>
    <mergeCell ref="D56:F56"/>
    <mergeCell ref="I56:I57"/>
    <mergeCell ref="K56:K60"/>
    <mergeCell ref="D57:F57"/>
    <mergeCell ref="D41:F41"/>
    <mergeCell ref="D42:F42"/>
    <mergeCell ref="K42:K44"/>
    <mergeCell ref="D49:F49"/>
    <mergeCell ref="K54:K55"/>
    <mergeCell ref="D55:F5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F444C905605064ABA57A116CBA1F9AD" ma:contentTypeVersion="13" ma:contentTypeDescription="Stvaranje novog dokumenta." ma:contentTypeScope="" ma:versionID="c873d3bcaaefe3ebdf3784aac80d6d40">
  <xsd:schema xmlns:xsd="http://www.w3.org/2001/XMLSchema" xmlns:xs="http://www.w3.org/2001/XMLSchema" xmlns:p="http://schemas.microsoft.com/office/2006/metadata/properties" xmlns:ns2="bf4a88d4-479c-4ca1-a2e9-dd4cd62dad8a" xmlns:ns3="4befc485-9250-4cda-852d-07ce0b892cd5" targetNamespace="http://schemas.microsoft.com/office/2006/metadata/properties" ma:root="true" ma:fieldsID="c06c64300ae503c331c5bab083a40f61" ns2:_="" ns3:_="">
    <xsd:import namespace="bf4a88d4-479c-4ca1-a2e9-dd4cd62dad8a"/>
    <xsd:import namespace="4befc485-9250-4cda-852d-07ce0b892c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a88d4-479c-4ca1-a2e9-dd4cd62dad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efc485-9250-4cda-852d-07ce0b892cd5"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C45B1F4-415E-4FE6-B553-2ADA14BA3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a88d4-479c-4ca1-a2e9-dd4cd62dad8a"/>
    <ds:schemaRef ds:uri="4befc485-9250-4cda-852d-07ce0b892c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Villa Dubrovnik - Mario Brkic</cp:lastModifiedBy>
  <cp:lastPrinted>2023-03-27T12:48:01Z</cp:lastPrinted>
  <dcterms:created xsi:type="dcterms:W3CDTF">2008-10-17T11:51:54Z</dcterms:created>
  <dcterms:modified xsi:type="dcterms:W3CDTF">2023-04-21T12:52:49Z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0x0101003F444C905605064ABA57A116CBA1F9AD</vt:lpwstr>
  </property>
</Properties>
</file>